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astroxmarketing-my.sharepoint.com/personal/maximilian_obwexer_gastroxmarketing_onmicrosoft_com/Documents/Max/GastroX/21ENERGY GmbH/Rentabilitätsrechner Bitcoin Heizen/"/>
    </mc:Choice>
  </mc:AlternateContent>
  <xr:revisionPtr revIDLastSave="23" documentId="8_{5D001D31-A381-46DA-B0C8-26426A7E91EC}" xr6:coauthVersionLast="47" xr6:coauthVersionMax="47" xr10:uidLastSave="{CE79877D-989E-47B9-9C64-73461FB99E01}"/>
  <bookViews>
    <workbookView xWindow="-38510" yWindow="-110" windowWidth="38620" windowHeight="21100" xr2:uid="{822898F4-EC87-4B97-BA85-437E74F4F639}"/>
  </bookViews>
  <sheets>
    <sheet name="Rechner simpel" sheetId="9" r:id="rId1"/>
    <sheet name="Rechner fortgeschritten" sheetId="13" r:id="rId2"/>
    <sheet name="Bitcoin Mining Profitability" sheetId="8" r:id="rId3"/>
    <sheet name="Quellen &amp; Linksammlung" sheetId="10" r:id="rId4"/>
    <sheet name="Disclaimer" sheetId="11" r:id="rId5"/>
    <sheet name="21ENERGY Produkte" sheetId="14" r:id="rId6"/>
    <sheet name="Feedback &amp; Kontakt"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3" i="8" l="1"/>
  <c r="AC103" i="8"/>
  <c r="AD103" i="8"/>
  <c r="AB104" i="8"/>
  <c r="AC104" i="8"/>
  <c r="AD104" i="8"/>
  <c r="Z103" i="8"/>
  <c r="Z104" i="8"/>
  <c r="C11" i="13"/>
  <c r="C43" i="9"/>
  <c r="C42" i="9"/>
  <c r="C41" i="9"/>
  <c r="C40" i="9"/>
  <c r="C39" i="9"/>
  <c r="C38" i="9"/>
  <c r="C27" i="9"/>
  <c r="C28" i="9" s="1"/>
  <c r="C22" i="9"/>
  <c r="C21" i="9"/>
  <c r="C20" i="9"/>
  <c r="C19" i="9"/>
  <c r="AB102" i="8"/>
  <c r="AC102" i="8"/>
  <c r="AD102" i="8"/>
  <c r="Z102" i="8" l="1"/>
  <c r="C48" i="13"/>
  <c r="C47" i="13"/>
  <c r="C46" i="13"/>
  <c r="C45" i="13"/>
  <c r="C44" i="13"/>
  <c r="C43" i="13"/>
  <c r="C27" i="13"/>
  <c r="C40" i="13" s="1"/>
  <c r="C26" i="13"/>
  <c r="C25" i="13"/>
  <c r="C38" i="13" s="1"/>
  <c r="C24" i="13"/>
  <c r="C37" i="13" s="1"/>
  <c r="C32" i="13"/>
  <c r="C33" i="13" s="1"/>
  <c r="AB99" i="8"/>
  <c r="AC99" i="8"/>
  <c r="AD99" i="8"/>
  <c r="AB100" i="8"/>
  <c r="AC100" i="8"/>
  <c r="AD100" i="8"/>
  <c r="AB101" i="8"/>
  <c r="AC101" i="8"/>
  <c r="AD101" i="8"/>
  <c r="AB19" i="8"/>
  <c r="AB98" i="8"/>
  <c r="AB97" i="8"/>
  <c r="AB96" i="8"/>
  <c r="AB93" i="8"/>
  <c r="AB92" i="8"/>
  <c r="AB91" i="8"/>
  <c r="AB90" i="8"/>
  <c r="AC98" i="8"/>
  <c r="AC96" i="8"/>
  <c r="AC95" i="8"/>
  <c r="AC90" i="8"/>
  <c r="AD98" i="8"/>
  <c r="AD95" i="8"/>
  <c r="Z99" i="8"/>
  <c r="Z100" i="8"/>
  <c r="Z101" i="8"/>
  <c r="Z97" i="8"/>
  <c r="Z98" i="8"/>
  <c r="AB94" i="8"/>
  <c r="AB95" i="8"/>
  <c r="Z90" i="8"/>
  <c r="Z89" i="8"/>
  <c r="Z91" i="8"/>
  <c r="Z92" i="8"/>
  <c r="Z93" i="8"/>
  <c r="Z94" i="8"/>
  <c r="Z95" i="8"/>
  <c r="Z96" i="8"/>
  <c r="C39" i="13" l="1"/>
  <c r="AC93" i="8"/>
  <c r="AC94" i="8"/>
  <c r="AC97" i="8"/>
  <c r="AD93" i="8"/>
  <c r="AC92" i="8"/>
  <c r="AC91" i="8"/>
  <c r="AD90" i="8"/>
  <c r="AD92" i="8"/>
  <c r="AD96" i="8"/>
  <c r="AD94" i="8"/>
  <c r="AD91" i="8"/>
  <c r="AD97" i="8"/>
  <c r="C35" i="9"/>
  <c r="C33" i="9"/>
  <c r="C32" i="9"/>
  <c r="AD56" i="8" l="1"/>
  <c r="AD57" i="8"/>
  <c r="AD58" i="8"/>
  <c r="AD59" i="8"/>
  <c r="AD60" i="8"/>
  <c r="AD61" i="8"/>
  <c r="AD62" i="8"/>
  <c r="AD63" i="8"/>
  <c r="AD64" i="8"/>
  <c r="AD65" i="8"/>
  <c r="AD66" i="8"/>
  <c r="AD67" i="8"/>
  <c r="AD68" i="8"/>
  <c r="AD69" i="8"/>
  <c r="AD70" i="8"/>
  <c r="AD71" i="8"/>
  <c r="AD72" i="8"/>
  <c r="AD73" i="8"/>
  <c r="AD74" i="8"/>
  <c r="AD75" i="8"/>
  <c r="AD76" i="8"/>
  <c r="AD77" i="8"/>
  <c r="AD78" i="8"/>
  <c r="AD79" i="8"/>
  <c r="AD80" i="8"/>
  <c r="AD81" i="8"/>
  <c r="AD82" i="8"/>
  <c r="AD83" i="8"/>
  <c r="AD84" i="8"/>
  <c r="AD85" i="8"/>
  <c r="AD86" i="8"/>
  <c r="AD87" i="8"/>
  <c r="AD88" i="8"/>
  <c r="AD89" i="8"/>
  <c r="C34" i="9" s="1"/>
  <c r="AD55" i="8"/>
  <c r="AC32" i="8"/>
  <c r="AC33" i="8"/>
  <c r="AC34" i="8"/>
  <c r="AC35" i="8"/>
  <c r="AC36" i="8"/>
  <c r="AC37" i="8"/>
  <c r="AC38" i="8"/>
  <c r="AC39" i="8"/>
  <c r="AC40" i="8"/>
  <c r="AC41" i="8"/>
  <c r="AC42" i="8"/>
  <c r="AC43" i="8"/>
  <c r="AC44" i="8"/>
  <c r="AC45" i="8"/>
  <c r="AC46" i="8"/>
  <c r="AC47" i="8"/>
  <c r="AC48" i="8"/>
  <c r="AC49" i="8"/>
  <c r="AC50" i="8"/>
  <c r="AC51" i="8"/>
  <c r="AC52" i="8"/>
  <c r="AC53" i="8"/>
  <c r="AC54" i="8"/>
  <c r="AC55" i="8"/>
  <c r="AC56" i="8"/>
  <c r="AC57" i="8"/>
  <c r="AC58" i="8"/>
  <c r="AC59" i="8"/>
  <c r="AC60" i="8"/>
  <c r="AC61" i="8"/>
  <c r="AC62" i="8"/>
  <c r="AC63" i="8"/>
  <c r="AC64" i="8"/>
  <c r="AC65" i="8"/>
  <c r="AC66" i="8"/>
  <c r="AC67" i="8"/>
  <c r="AC68" i="8"/>
  <c r="AC69" i="8"/>
  <c r="AC70" i="8"/>
  <c r="AC71" i="8"/>
  <c r="AC72" i="8"/>
  <c r="AC73" i="8"/>
  <c r="AC74" i="8"/>
  <c r="AC75" i="8"/>
  <c r="AC76" i="8"/>
  <c r="AC77" i="8"/>
  <c r="AC78" i="8"/>
  <c r="AC79" i="8"/>
  <c r="AC80" i="8"/>
  <c r="AC81" i="8"/>
  <c r="AC82" i="8"/>
  <c r="AC83" i="8"/>
  <c r="AC84" i="8"/>
  <c r="AC85" i="8"/>
  <c r="AC86" i="8"/>
  <c r="AC87" i="8"/>
  <c r="AC88" i="8"/>
  <c r="AC89" i="8"/>
  <c r="AC31" i="8"/>
  <c r="Z9" i="8"/>
  <c r="Z10"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 i="8"/>
  <c r="AB83" i="8" l="1"/>
  <c r="AB75" i="8"/>
  <c r="AB78" i="8"/>
  <c r="AB65" i="8" l="1"/>
  <c r="AB67" i="8"/>
  <c r="AB87" i="8"/>
  <c r="AB69" i="8"/>
  <c r="AB74" i="8"/>
  <c r="AB86" i="8"/>
  <c r="AB84" i="8"/>
  <c r="AB77" i="8"/>
  <c r="AB60" i="8"/>
  <c r="AB70" i="8"/>
  <c r="AB66" i="8"/>
  <c r="AB88" i="8"/>
  <c r="AB73" i="8"/>
  <c r="AB64" i="8"/>
  <c r="AB72" i="8"/>
  <c r="AB68" i="8"/>
  <c r="AB62" i="8"/>
  <c r="AB89" i="8"/>
  <c r="AB80" i="8"/>
  <c r="AB81" i="8"/>
  <c r="AB63" i="8"/>
  <c r="AB82" i="8"/>
  <c r="AB71" i="8"/>
  <c r="AB61" i="8"/>
  <c r="AB79" i="8"/>
  <c r="AB76" i="8"/>
  <c r="AB85" i="8"/>
  <c r="AB47" i="8"/>
  <c r="AB59" i="8"/>
  <c r="AB58" i="8"/>
  <c r="AB57" i="8"/>
  <c r="AB52" i="8"/>
  <c r="AB41" i="8"/>
  <c r="AB26" i="8"/>
  <c r="AB50" i="8" l="1"/>
  <c r="AB36" i="8"/>
  <c r="AB55" i="8"/>
  <c r="AB44" i="8"/>
  <c r="AB37" i="8"/>
  <c r="AB48" i="8"/>
  <c r="AB56" i="8"/>
  <c r="AB33" i="8"/>
  <c r="AB49" i="8"/>
  <c r="AB20" i="8"/>
  <c r="AB32" i="8"/>
  <c r="AB28" i="8"/>
  <c r="AB53" i="8"/>
  <c r="AB24" i="8"/>
  <c r="AB23" i="8"/>
  <c r="AB35" i="8"/>
  <c r="AB42" i="8"/>
  <c r="AB21" i="8"/>
  <c r="AB40" i="8"/>
  <c r="AB51" i="8"/>
  <c r="AB22" i="8"/>
  <c r="AB45" i="8"/>
  <c r="AB39" i="8"/>
  <c r="AB54" i="8"/>
  <c r="AB38" i="8"/>
  <c r="AB46" i="8"/>
  <c r="AB30" i="8"/>
  <c r="AB34" i="8"/>
  <c r="AB43" i="8"/>
  <c r="AB29" i="8"/>
  <c r="AB25" i="8"/>
  <c r="AB31" i="8"/>
  <c r="AB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Maximilian Obwexer</author>
  </authors>
  <commentList>
    <comment ref="B8" authorId="0" shapeId="0" xr:uid="{38E2D1BA-B8BE-49EC-A054-A21A800ECF5C}">
      <text>
        <r>
          <rPr>
            <sz val="9"/>
            <color indexed="81"/>
            <rFont val="Segoe UI"/>
            <family val="2"/>
          </rPr>
          <t xml:space="preserve">
Aus dem Drop Down Menü das Produkt auswählen.</t>
        </r>
      </text>
    </comment>
  </commentList>
</comments>
</file>

<file path=xl/sharedStrings.xml><?xml version="1.0" encoding="utf-8"?>
<sst xmlns="http://schemas.openxmlformats.org/spreadsheetml/2006/main" count="169" uniqueCount="106">
  <si>
    <t>Strompreis [€/kWh]</t>
  </si>
  <si>
    <t>Gaspreis [€/kWh]</t>
  </si>
  <si>
    <t>Wirkungsgrad Ölheizung [%]</t>
  </si>
  <si>
    <t>Wirkungsgrad Gasheizung [%]</t>
  </si>
  <si>
    <t>Rohstoffpreise</t>
  </si>
  <si>
    <t>Wirkungsgrade</t>
  </si>
  <si>
    <t>Monat</t>
  </si>
  <si>
    <t>12 Month Moving Average</t>
  </si>
  <si>
    <t>24 Month Moving Average</t>
  </si>
  <si>
    <t>48 Month Moving Avergage</t>
  </si>
  <si>
    <t>Wirkungsgrad Bitcoin Heater [%]</t>
  </si>
  <si>
    <t>Energiebedarf</t>
  </si>
  <si>
    <t>Jährlicher Wärmebedarf [kWh] - Einfamilienhaus 120 m²</t>
  </si>
  <si>
    <t>Heizöl Heizung</t>
  </si>
  <si>
    <t>Heizölpreis [€/Liter] - 9,8 kWh/Liter</t>
  </si>
  <si>
    <t>Gasheizung</t>
  </si>
  <si>
    <t>Bitcoin Heater</t>
  </si>
  <si>
    <t>Ausgaben Heizkosten</t>
  </si>
  <si>
    <t>Einnahmen</t>
  </si>
  <si>
    <t>Tatsächliche Heizkosten</t>
  </si>
  <si>
    <t>Stromheizung</t>
  </si>
  <si>
    <t>Wirkungsgrad Stromheizung [%]</t>
  </si>
  <si>
    <t>MONAT [MM.JJJJ]</t>
  </si>
  <si>
    <t>Bitcoin Mining Profitability € / TH / TAG</t>
  </si>
  <si>
    <t>Bitcoin Heizen Rentabilitätsrechner</t>
  </si>
  <si>
    <t>Bitcoin Mining Profitability [€/TH/Tag] - Druchschnittswert der letzten 48 Monate</t>
  </si>
  <si>
    <t>https://www.e-control.at/preismonitor</t>
  </si>
  <si>
    <t>https://www.heizoel24.at/heizoelpreise</t>
  </si>
  <si>
    <t>Variable:</t>
  </si>
  <si>
    <t>https://loyce.club/blockdata/</t>
  </si>
  <si>
    <t>Kalkulation auf Basis der einzelnen Blockdaten</t>
  </si>
  <si>
    <t>https://bitinfocharts.com/de/comparison/bitcoin-mining_profitability.html#3y</t>
  </si>
  <si>
    <t>Graphisch dargestellte Alternative</t>
  </si>
  <si>
    <t>https://www.effizienzhaus-online.de/lexikon/wirkungsgrad/</t>
  </si>
  <si>
    <t>https://heizgeiz.de/elektroheizung-wirkungsgrad</t>
  </si>
  <si>
    <t>https://braiins.com/os/plus</t>
  </si>
  <si>
    <t>Braiins OS+ mit Autotuning Antminer S9</t>
  </si>
  <si>
    <t>https://docs.braiins.com/os/plus-en/</t>
  </si>
  <si>
    <t>Wirkungsgrad Bitmain Antminer S9 Hashrate mit Autotuning [Joule/TH]</t>
  </si>
  <si>
    <t>https://www.tigas.at/produkte/</t>
  </si>
  <si>
    <t>siehe Gas- Energiepreis Rechner</t>
  </si>
  <si>
    <t>Quelle</t>
  </si>
  <si>
    <t>Anmerkung</t>
  </si>
  <si>
    <t>CO2 - Ausstoß Heizöl</t>
  </si>
  <si>
    <t>CO2 - Ausstoß Gas</t>
  </si>
  <si>
    <t>CO2 - Ausstoß Strom gewonnen aus Wasserkraft</t>
  </si>
  <si>
    <t>CO2 - Ausstoß Strom Österreichischer Energiemix</t>
  </si>
  <si>
    <t>https://secure.umweltbundesamt.at/co2mon/co2mon.html</t>
  </si>
  <si>
    <t>https://www.tiwag.at/privat/strom/stromprodukte/stromkennzeichnung/</t>
  </si>
  <si>
    <t>https://www.bmk.gv.at/dam/jcr:f0bdbaa4-59f2-4bde-9af9-e139f9568769/Energie_in_OE_2020_ua.pdf</t>
  </si>
  <si>
    <t>Bitcoin Hash Rate</t>
  </si>
  <si>
    <t>https://bitinfocharts.com/de/comparison/bitcoin-hashrate.html#alltime</t>
  </si>
  <si>
    <t>Bitcoin Mining Difficulty</t>
  </si>
  <si>
    <t>https://bitinfocharts.com/de/comparison/bitcoin-difficulty.html#alltime</t>
  </si>
  <si>
    <t>Bitcoin Marktkapitalisierungsentwicklung langfristig</t>
  </si>
  <si>
    <t>https://bitinfocharts.com/de/comparison/bitcoin-marketcap.html#log&amp;alltime</t>
  </si>
  <si>
    <t>Volatilität nach oben</t>
  </si>
  <si>
    <t>Bitcoin Stock to Flow model</t>
  </si>
  <si>
    <t>https://buybitcoinworldwide.com/stats/stock-to-flow/</t>
  </si>
  <si>
    <t>https://www.e-control.at/documents/1785851/1811582/E-Control_Stromkennzeichnungsbericht_2021.pdf/aa3761f8-010d-77db-d328-1de84cb030dc?t=1638530800624</t>
  </si>
  <si>
    <t>Gasheizung [247 Gramm / kWh]</t>
  </si>
  <si>
    <t>Bitcoin Heater Strommix AUT [55 Gramm / kWh]</t>
  </si>
  <si>
    <t>Stromheizung Strommix AUT [55 Gramm / kWh]</t>
  </si>
  <si>
    <t>Bitcoin Heater 100% Wasserkraft [0 Gramm / kWh]</t>
  </si>
  <si>
    <t>Stromheizung 100% Wasserkraft [0 Gramm / kWh]</t>
  </si>
  <si>
    <t>[kg]</t>
  </si>
  <si>
    <t>CO2 Ausstoß</t>
  </si>
  <si>
    <t>Heizöl Heizung [338 Gramm / kWh]</t>
  </si>
  <si>
    <t>Alle Angaben sind ohne Gewähr. Wir übernehmen keine Gewähr für Richtigkeit, Vollständigkeit oder Aktualität der Angaben. Die Inhalte dieser Präsentation dienen lediglich der Information</t>
  </si>
  <si>
    <t>und stellen keine Rechtsberatung, Investmentberatung oder Steuerberatung, weder im engeren noch weiterem Sinne, dar. Alle Angaben dienen lediglich zur Veranschaulichung und Darstellung</t>
  </si>
  <si>
    <t>Disclaimer</t>
  </si>
  <si>
    <t>der Produkte oder Dienstleistungen.</t>
  </si>
  <si>
    <t>Feedback und Kontakt</t>
  </si>
  <si>
    <t>office@21energy.io</t>
  </si>
  <si>
    <t>Dir gefallt unser Rentabilitätsrechner oder Du hast Verbesserungsvorschläge? Schreib uns. Wir freuen uns auf deine Nachricht!</t>
  </si>
  <si>
    <t>Bitcoin Heater - Cashaback pro kWh</t>
  </si>
  <si>
    <t>Produkt</t>
  </si>
  <si>
    <t>Link</t>
  </si>
  <si>
    <t>Bitcoin Heater S9 mini</t>
  </si>
  <si>
    <t>Bitcoin Heater S19</t>
  </si>
  <si>
    <t>https://21energy.io/produkt/bitcoin-heater-s9-mini/</t>
  </si>
  <si>
    <t>https://21energy.io/produkt/bitcoin-heater-s19/</t>
  </si>
  <si>
    <t>Green Edge ONE</t>
  </si>
  <si>
    <t>Computing Heater X9</t>
  </si>
  <si>
    <t>Mining Effizienz [J/TH]</t>
  </si>
  <si>
    <t>S9 Silent</t>
  </si>
  <si>
    <t>S19 Silent</t>
  </si>
  <si>
    <t>Bitmain Antminer S9</t>
  </si>
  <si>
    <t>https://21energy.io/produkt/s9-silent/</t>
  </si>
  <si>
    <t>https://21energy.io/produkt/computing-bitcoin-heater-x9/</t>
  </si>
  <si>
    <t>https://21energy.io/produkt/green-edge-one/</t>
  </si>
  <si>
    <t>https://21energy.io/produkt/s19-silent/</t>
  </si>
  <si>
    <t>Bitmain Antminer S19K Pro 120TH</t>
  </si>
  <si>
    <t>Bitmain Antminer S19XP 141 TH</t>
  </si>
  <si>
    <t>https://21energy.io/produkt/bitmain-antminer-s19k-pro-120-th/</t>
  </si>
  <si>
    <t>https://21energy.io/produkt/bitmain-antminer-s19xp-141-th/</t>
  </si>
  <si>
    <t>Bitmain Antminer S19 Pro 96 TH</t>
  </si>
  <si>
    <t>https://21energy.io/produkt/bitmain-antminer-s19/</t>
  </si>
  <si>
    <t>https://21energy.io/produkt/bitmain-antminer-s9-bundle/</t>
  </si>
  <si>
    <t>Vollständig</t>
  </si>
  <si>
    <t>Light</t>
  </si>
  <si>
    <t>Bitmain Antminer S19 Pro 96 TH mit Braiins OS+</t>
  </si>
  <si>
    <t>Auswahl Bitcoin Heater</t>
  </si>
  <si>
    <t>Wirkungsgrad Bitcoin Heater mit Autotuning [Joule/TH]</t>
  </si>
  <si>
    <t>Ofen Pro 40TH</t>
  </si>
  <si>
    <t>https://21energy.io/produkt/ofen-pro/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</si>
</sst>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quot;€&quot;_-;\-* #,##0.00\ &quot;€&quot;_-;_-* &quot;-&quot;??\ &quot;€&quot;_-;_-@_-"/>
    <numFmt numFmtId="165" formatCode="_-* #,##0.000\ &quot;€&quot;_-;\-* #,##0.000\ &quot;€&quot;_-;_-* &quot;-&quot;??\ &quot;€&quot;_-;_-@_-"/>
    <numFmt numFmtId="166" formatCode="_-* #,##0_-;\-* #,##0_-;_-* &quot;-&quot;??_-;_-@_-"/>
    <numFmt numFmtId="167" formatCode="_-* #,##0.0000\ &quot;€&quot;_-;\-* #,##0.0000\ &quot;€&quot;_-;_-* &quot;-&quot;??\ &quot;€&quot;_-;_-@_-"/>
    <numFmt numFmtId="168" formatCode="_-* #,##0.0_-;\-* #,##0.0_-;_-* &quot;-&quot;??_-;_-@_-"/>
    <numFmt numFmtId="169" formatCode="0.0"/>
  </numFmts>
  <fonts count="10"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b/>
      <sz val="16"/>
      <color rgb="FFC7D64F"/>
      <name val="Calibri"/>
      <family val="2"/>
      <scheme val="minor"/>
    </font>
    <font>
      <sz val="11"/>
      <color rgb="FFC7D64F"/>
      <name val="Calibri"/>
      <family val="2"/>
      <scheme val="minor"/>
    </font>
    <font>
      <u/>
      <sz val="11"/>
      <color theme="10"/>
      <name val="Calibri"/>
      <family val="2"/>
      <scheme val="minor"/>
    </font>
    <font>
      <b/>
      <sz val="14"/>
      <color rgb="FFC7D64F"/>
      <name val="Calibri"/>
      <family val="2"/>
      <scheme val="minor"/>
    </font>
    <font>
      <b/>
      <sz val="16"/>
      <color rgb="FF3F3F76"/>
      <name val="Calibri"/>
      <family val="2"/>
      <scheme val="minor"/>
    </font>
    <font>
      <sz val="9"/>
      <color indexed="81"/>
      <name val="Segoe UI"/>
      <family val="2"/>
    </font>
  </fonts>
  <fills count="9">
    <fill>
      <patternFill patternType="none"/>
    </fill>
    <fill>
      <patternFill patternType="gray125"/>
    </fill>
    <fill>
      <patternFill patternType="solid">
        <fgColor rgb="FFFFCC99"/>
      </patternFill>
    </fill>
    <fill>
      <patternFill patternType="solid">
        <fgColor rgb="FFC7D64F"/>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2" applyNumberFormat="0" applyFill="0" applyAlignment="0" applyProtection="0"/>
    <xf numFmtId="0" fontId="6" fillId="0" borderId="0" applyNumberFormat="0" applyFill="0" applyBorder="0" applyAlignment="0" applyProtection="0"/>
    <xf numFmtId="0" fontId="2" fillId="2" borderId="1" applyNumberFormat="0" applyAlignment="0" applyProtection="0"/>
  </cellStyleXfs>
  <cellXfs count="62">
    <xf numFmtId="0" fontId="0" fillId="0" borderId="0" xfId="0"/>
    <xf numFmtId="165" fontId="2" fillId="2" borderId="1" xfId="2" applyNumberFormat="1" applyFont="1" applyFill="1" applyBorder="1"/>
    <xf numFmtId="9" fontId="2" fillId="2" borderId="1" xfId="3" applyFont="1" applyFill="1" applyBorder="1"/>
    <xf numFmtId="0" fontId="0" fillId="3" borderId="0" xfId="0" applyFill="1" applyAlignment="1">
      <alignment horizontal="left"/>
    </xf>
    <xf numFmtId="14" fontId="0" fillId="0" borderId="0" xfId="0" applyNumberFormat="1"/>
    <xf numFmtId="164" fontId="0" fillId="0" borderId="0" xfId="2" applyFont="1"/>
    <xf numFmtId="168" fontId="2" fillId="2" borderId="1" xfId="1" applyNumberFormat="1" applyFont="1" applyFill="1" applyBorder="1"/>
    <xf numFmtId="166" fontId="2" fillId="2" borderId="1" xfId="1" applyNumberFormat="1" applyFont="1" applyFill="1" applyBorder="1"/>
    <xf numFmtId="0" fontId="3" fillId="3" borderId="0" xfId="0" applyFont="1" applyFill="1" applyAlignment="1">
      <alignment horizontal="left"/>
    </xf>
    <xf numFmtId="164" fontId="0" fillId="0" borderId="0" xfId="0" applyNumberFormat="1"/>
    <xf numFmtId="166" fontId="0" fillId="0" borderId="0" xfId="1" applyNumberFormat="1" applyFont="1"/>
    <xf numFmtId="164" fontId="3" fillId="0" borderId="2" xfId="4" applyNumberFormat="1"/>
    <xf numFmtId="0" fontId="5" fillId="4" borderId="0" xfId="0" applyFont="1" applyFill="1" applyAlignment="1">
      <alignment horizontal="center" vertical="center" wrapText="1"/>
    </xf>
    <xf numFmtId="0" fontId="6" fillId="0" borderId="0" xfId="5"/>
    <xf numFmtId="0" fontId="7" fillId="4" borderId="0" xfId="0" applyFont="1" applyFill="1" applyAlignment="1">
      <alignment horizontal="center" vertical="center"/>
    </xf>
    <xf numFmtId="0" fontId="0" fillId="7" borderId="3" xfId="0" applyFill="1" applyBorder="1"/>
    <xf numFmtId="0" fontId="0" fillId="7" borderId="4" xfId="0" applyFill="1" applyBorder="1"/>
    <xf numFmtId="0" fontId="6" fillId="6" borderId="4" xfId="5" applyFill="1" applyBorder="1" applyAlignment="1">
      <alignment wrapText="1"/>
    </xf>
    <xf numFmtId="0" fontId="6" fillId="6" borderId="3" xfId="5" applyFill="1" applyBorder="1" applyAlignment="1">
      <alignment wrapText="1"/>
    </xf>
    <xf numFmtId="0" fontId="0" fillId="6" borderId="4" xfId="0" applyFill="1" applyBorder="1" applyAlignment="1">
      <alignment wrapText="1"/>
    </xf>
    <xf numFmtId="0" fontId="0" fillId="5" borderId="3"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3" fillId="3" borderId="0" xfId="0" applyFont="1" applyFill="1" applyAlignment="1">
      <alignment horizontal="right"/>
    </xf>
    <xf numFmtId="14" fontId="0" fillId="0" borderId="3" xfId="0" applyNumberFormat="1" applyBorder="1"/>
    <xf numFmtId="167" fontId="0" fillId="0" borderId="3" xfId="2" quotePrefix="1" applyNumberFormat="1" applyFont="1" applyBorder="1"/>
    <xf numFmtId="0" fontId="0" fillId="0" borderId="3" xfId="0" applyBorder="1"/>
    <xf numFmtId="14" fontId="0" fillId="0" borderId="4" xfId="0" applyNumberFormat="1" applyBorder="1"/>
    <xf numFmtId="167" fontId="0" fillId="0" borderId="4" xfId="2" quotePrefix="1" applyNumberFormat="1" applyFont="1" applyBorder="1"/>
    <xf numFmtId="0" fontId="0" fillId="0" borderId="4" xfId="0" applyBorder="1"/>
    <xf numFmtId="167" fontId="0" fillId="0" borderId="4" xfId="0" applyNumberFormat="1" applyBorder="1"/>
    <xf numFmtId="0" fontId="4" fillId="4" borderId="0" xfId="0" applyFont="1" applyFill="1"/>
    <xf numFmtId="14" fontId="0" fillId="0" borderId="7" xfId="0" applyNumberFormat="1" applyBorder="1"/>
    <xf numFmtId="14" fontId="0" fillId="0" borderId="6" xfId="0" applyNumberFormat="1" applyBorder="1"/>
    <xf numFmtId="165" fontId="0" fillId="0" borderId="0" xfId="2" applyNumberFormat="1" applyFont="1"/>
    <xf numFmtId="167" fontId="0" fillId="0" borderId="6" xfId="2" applyNumberFormat="1" applyFont="1" applyBorder="1"/>
    <xf numFmtId="0" fontId="0" fillId="0" borderId="14" xfId="0" applyBorder="1"/>
    <xf numFmtId="0" fontId="6" fillId="0" borderId="4" xfId="5" applyBorder="1"/>
    <xf numFmtId="169" fontId="0" fillId="0" borderId="15" xfId="0" applyNumberFormat="1" applyBorder="1"/>
    <xf numFmtId="0" fontId="0" fillId="0" borderId="16" xfId="0" applyBorder="1"/>
    <xf numFmtId="0" fontId="6" fillId="0" borderId="6" xfId="5" applyBorder="1"/>
    <xf numFmtId="169" fontId="0" fillId="0" borderId="17" xfId="0" applyNumberFormat="1" applyBorder="1"/>
    <xf numFmtId="0" fontId="0" fillId="0" borderId="18" xfId="0" applyBorder="1"/>
    <xf numFmtId="0" fontId="0" fillId="0" borderId="12" xfId="0" applyBorder="1"/>
    <xf numFmtId="0" fontId="6" fillId="0" borderId="7" xfId="5" applyBorder="1"/>
    <xf numFmtId="169" fontId="0" fillId="0" borderId="13" xfId="0" applyNumberFormat="1" applyBorder="1"/>
    <xf numFmtId="0" fontId="0" fillId="5" borderId="19" xfId="0" applyFill="1" applyBorder="1" applyAlignment="1">
      <alignment horizontal="center" vertical="center"/>
    </xf>
    <xf numFmtId="0" fontId="0" fillId="5" borderId="11" xfId="0" applyFill="1" applyBorder="1" applyAlignment="1">
      <alignment horizontal="center" vertical="center"/>
    </xf>
    <xf numFmtId="0" fontId="0" fillId="5" borderId="20" xfId="0" applyFill="1" applyBorder="1" applyAlignment="1">
      <alignment horizontal="center" vertical="center" wrapText="1"/>
    </xf>
    <xf numFmtId="0" fontId="6" fillId="0" borderId="3" xfId="5" applyBorder="1"/>
    <xf numFmtId="169" fontId="0" fillId="0" borderId="3" xfId="0" applyNumberFormat="1" applyBorder="1"/>
    <xf numFmtId="169" fontId="0" fillId="0" borderId="4" xfId="0" applyNumberFormat="1" applyBorder="1"/>
    <xf numFmtId="0" fontId="6" fillId="0" borderId="18" xfId="5" applyBorder="1"/>
    <xf numFmtId="169" fontId="0" fillId="0" borderId="18" xfId="0" applyNumberFormat="1" applyBorder="1"/>
    <xf numFmtId="0" fontId="4" fillId="4" borderId="0" xfId="0" applyFont="1" applyFill="1" applyAlignment="1">
      <alignment horizontal="center" vertical="center" wrapText="1"/>
    </xf>
    <xf numFmtId="0" fontId="8" fillId="2" borderId="1" xfId="6" applyFont="1" applyAlignment="1">
      <alignment horizontal="center"/>
    </xf>
    <xf numFmtId="0" fontId="3" fillId="8" borderId="8" xfId="0" applyFont="1" applyFill="1" applyBorder="1" applyAlignment="1">
      <alignment horizontal="center"/>
    </xf>
    <xf numFmtId="0" fontId="3" fillId="8" borderId="9" xfId="0" applyFont="1" applyFill="1" applyBorder="1" applyAlignment="1">
      <alignment horizontal="center"/>
    </xf>
    <xf numFmtId="0" fontId="3" fillId="8" borderId="10" xfId="0" applyFont="1" applyFill="1" applyBorder="1" applyAlignment="1">
      <alignment horizontal="center"/>
    </xf>
    <xf numFmtId="167" fontId="0" fillId="0" borderId="4" xfId="2" applyNumberFormat="1" applyFont="1" applyBorder="1"/>
    <xf numFmtId="0" fontId="0" fillId="0" borderId="6" xfId="0" applyBorder="1"/>
    <xf numFmtId="169" fontId="0" fillId="0" borderId="6" xfId="0" applyNumberFormat="1" applyBorder="1"/>
  </cellXfs>
  <cellStyles count="7">
    <cellStyle name="Eingabe" xfId="6" builtinId="20"/>
    <cellStyle name="Ergebnis" xfId="4" builtinId="25"/>
    <cellStyle name="Komma" xfId="1" builtinId="3"/>
    <cellStyle name="Link" xfId="5" builtinId="8"/>
    <cellStyle name="Prozent" xfId="3" builtinId="5"/>
    <cellStyle name="Standard" xfId="0" builtinId="0"/>
    <cellStyle name="Währung" xfId="2" builtinId="4"/>
  </cellStyles>
  <dxfs count="20">
    <dxf>
      <numFmt numFmtId="169" formatCode="0.0"/>
      <border diagonalUp="0" diagonalDown="0">
        <left style="thin">
          <color indexed="64"/>
        </left>
        <right/>
        <top style="hair">
          <color indexed="64"/>
        </top>
        <bottom style="hair">
          <color indexed="64"/>
        </bottom>
        <vertical style="thin">
          <color indexed="64"/>
        </vertical>
        <horizontal style="hair">
          <color indexed="64"/>
        </horizontal>
      </border>
    </dxf>
    <dxf>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diagonalUp="0" diagonalDown="0">
        <left/>
        <right style="thin">
          <color indexed="64"/>
        </right>
        <top style="hair">
          <color indexed="64"/>
        </top>
        <bottom style="hair">
          <color indexed="64"/>
        </bottom>
        <vertical style="thin">
          <color indexed="64"/>
        </vertical>
        <horizontal style="hair">
          <color indexed="64"/>
        </horizontal>
      </border>
    </dxf>
    <dxf>
      <border>
        <top style="hair">
          <color indexed="64"/>
        </top>
      </border>
    </dxf>
    <dxf>
      <border diagonalUp="0" diagonalDown="0">
        <left style="thin">
          <color indexed="64"/>
        </left>
        <right style="thin">
          <color indexed="64"/>
        </right>
        <top style="medium">
          <color indexed="64"/>
        </top>
        <bottom style="thin">
          <color indexed="64"/>
        </bottom>
      </border>
    </dxf>
    <dxf>
      <border>
        <bottom style="thin">
          <color indexed="64"/>
        </bottom>
      </border>
    </dxf>
    <dxf>
      <fill>
        <patternFill patternType="solid">
          <fgColor indexed="64"/>
          <bgColor theme="0" tint="-0.34998626667073579"/>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hair">
          <color indexed="64"/>
        </horizontal>
      </border>
    </dxf>
    <dxf>
      <numFmt numFmtId="169" formatCode="0.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top style="medium">
          <color indexed="64"/>
        </top>
      </border>
    </dxf>
    <dxf>
      <border>
        <bottom style="thin">
          <color indexed="64"/>
        </bottom>
      </border>
    </dxf>
    <dxf>
      <border diagonalUp="0" diagonalDown="0">
        <left style="thin">
          <color indexed="64"/>
        </left>
        <right style="thin">
          <color indexed="64"/>
        </right>
        <top/>
        <bottom/>
        <vertical style="thin">
          <color indexed="64"/>
        </vertical>
        <horizontal/>
      </border>
    </dxf>
    <dxf>
      <numFmt numFmtId="167" formatCode="_-* #,##0.0000\ &quot;€&quot;_-;\-* #,##0.0000\ &quot;€&quot;_-;_-* &quot;-&quot;??\ &quot;€&quot;_-;_-@_-"/>
      <border diagonalUp="0" diagonalDown="0">
        <left style="thin">
          <color auto="1"/>
        </left>
        <right style="thin">
          <color auto="1"/>
        </right>
        <top style="hair">
          <color auto="1"/>
        </top>
        <bottom style="hair">
          <color auto="1"/>
        </bottom>
        <vertical style="thin">
          <color auto="1"/>
        </vertical>
        <horizontal style="hair">
          <color auto="1"/>
        </horizontal>
      </border>
    </dxf>
    <dxf>
      <numFmt numFmtId="167" formatCode="_-* #,##0.0000\ &quot;€&quot;_-;\-* #,##0.0000\ &quot;€&quot;_-;_-* &quot;-&quot;??\ &quot;€&quot;_-;_-@_-"/>
      <border diagonalUp="0" diagonalDown="0">
        <left style="thin">
          <color auto="1"/>
        </left>
        <right style="thin">
          <color auto="1"/>
        </right>
        <top style="hair">
          <color auto="1"/>
        </top>
        <bottom style="hair">
          <color auto="1"/>
        </bottom>
        <vertical style="thin">
          <color auto="1"/>
        </vertical>
        <horizontal style="hair">
          <color auto="1"/>
        </horizontal>
      </border>
    </dxf>
    <dxf>
      <numFmt numFmtId="167" formatCode="_-* #,##0.0000\ &quot;€&quot;_-;\-* #,##0.0000\ &quot;€&quot;_-;_-* &quot;-&quot;??\ &quot;€&quot;_-;_-@_-"/>
      <border diagonalUp="0" diagonalDown="0">
        <left style="thin">
          <color auto="1"/>
        </left>
        <right style="thin">
          <color auto="1"/>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1"/>
        <color theme="1"/>
        <name val="Calibri"/>
        <family val="2"/>
        <scheme val="minor"/>
      </font>
      <numFmt numFmtId="167" formatCode="_-* #,##0.0000\ &quot;€&quot;_-;\-* #,##0.0000\ &quot;€&quot;_-;_-* &quot;-&quot;??\ &quot;€&quot;_-;_-@_-"/>
      <border diagonalUp="0" diagonalDown="0">
        <left style="thin">
          <color auto="1"/>
        </left>
        <right style="thin">
          <color auto="1"/>
        </right>
        <top style="hair">
          <color auto="1"/>
        </top>
        <bottom style="hair">
          <color auto="1"/>
        </bottom>
        <vertical style="thin">
          <color auto="1"/>
        </vertical>
        <horizontal style="hair">
          <color auto="1"/>
        </horizontal>
      </border>
    </dxf>
    <dxf>
      <numFmt numFmtId="19" formatCode="dd/mm/yyyy"/>
      <border diagonalUp="0" diagonalDown="0">
        <left style="thin">
          <color auto="1"/>
        </left>
        <right style="thin">
          <color auto="1"/>
        </right>
        <top style="hair">
          <color auto="1"/>
        </top>
        <bottom style="hair">
          <color auto="1"/>
        </bottom>
        <vertical style="thin">
          <color auto="1"/>
        </vertical>
        <horizontal style="hair">
          <color auto="1"/>
        </horizontal>
      </border>
    </dxf>
    <dxf>
      <numFmt numFmtId="19" formatCode="dd/mm/yyyy"/>
    </dxf>
    <dxf>
      <font>
        <strike val="0"/>
        <outline val="0"/>
        <shadow val="0"/>
        <u val="none"/>
        <vertAlign val="baseline"/>
        <sz val="11"/>
        <color rgb="FFC7D64F"/>
        <name val="Calibri"/>
        <family val="2"/>
        <scheme val="minor"/>
      </font>
      <fill>
        <patternFill patternType="solid">
          <fgColor indexed="64"/>
          <bgColor theme="1"/>
        </patternFill>
      </fill>
      <alignment horizontal="center" vertical="center" textRotation="0" wrapText="1" indent="0" justifyLastLine="0" shrinkToFit="0" readingOrder="0"/>
    </dxf>
  </dxfs>
  <tableStyles count="0" defaultTableStyle="TableStyleMedium2" defaultPivotStyle="PivotStyleLight16"/>
  <colors>
    <mruColors>
      <color rgb="FFC7D6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r>
              <a:rPr lang="de-AT">
                <a:solidFill>
                  <a:srgbClr val="C7D64F"/>
                </a:solidFill>
              </a:rPr>
              <a:t>Heizkosten</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endParaRPr lang="de-DE"/>
        </a:p>
      </c:txPr>
    </c:title>
    <c:autoTitleDeleted val="0"/>
    <c:plotArea>
      <c:layout>
        <c:manualLayout>
          <c:layoutTarget val="inner"/>
          <c:xMode val="edge"/>
          <c:yMode val="edge"/>
          <c:x val="0.15330588481414384"/>
          <c:y val="0.14806387225548903"/>
          <c:w val="0.77146517228025979"/>
          <c:h val="0.7593282725886808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50000"/>
                </a:schemeClr>
              </a:solidFill>
              <a:ln>
                <a:noFill/>
              </a:ln>
              <a:effectLst/>
            </c:spPr>
            <c:extLst>
              <c:ext xmlns:c16="http://schemas.microsoft.com/office/drawing/2014/chart" uri="{C3380CC4-5D6E-409C-BE32-E72D297353CC}">
                <c16:uniqueId val="{00000001-3092-4655-97E3-8C15A6F0F094}"/>
              </c:ext>
            </c:extLst>
          </c:dPt>
          <c:dPt>
            <c:idx val="2"/>
            <c:invertIfNegative val="0"/>
            <c:bubble3D val="0"/>
            <c:spPr>
              <a:solidFill>
                <a:srgbClr val="C7D64F"/>
              </a:solidFill>
              <a:ln>
                <a:noFill/>
              </a:ln>
              <a:effectLst/>
            </c:spPr>
            <c:extLst>
              <c:ext xmlns:c16="http://schemas.microsoft.com/office/drawing/2014/chart" uri="{C3380CC4-5D6E-409C-BE32-E72D297353CC}">
                <c16:uniqueId val="{00000003-3092-4655-97E3-8C15A6F0F094}"/>
              </c:ext>
            </c:extLst>
          </c:dPt>
          <c:dPt>
            <c:idx val="3"/>
            <c:invertIfNegative val="0"/>
            <c:bubble3D val="0"/>
            <c:spPr>
              <a:solidFill>
                <a:schemeClr val="bg1">
                  <a:lumMod val="85000"/>
                </a:schemeClr>
              </a:solidFill>
              <a:ln>
                <a:noFill/>
              </a:ln>
              <a:effectLst/>
            </c:spPr>
            <c:extLst>
              <c:ext xmlns:c16="http://schemas.microsoft.com/office/drawing/2014/chart" uri="{C3380CC4-5D6E-409C-BE32-E72D297353CC}">
                <c16:uniqueId val="{00000005-3092-4655-97E3-8C15A6F0F094}"/>
              </c:ext>
            </c:extLst>
          </c:dPt>
          <c:cat>
            <c:strRef>
              <c:f>'Rechner simpel'!$B$32:$B$35</c:f>
              <c:strCache>
                <c:ptCount val="4"/>
                <c:pt idx="0">
                  <c:v>Heizöl Heizung</c:v>
                </c:pt>
                <c:pt idx="1">
                  <c:v>Gasheizung</c:v>
                </c:pt>
                <c:pt idx="2">
                  <c:v>Bitcoin Heater</c:v>
                </c:pt>
                <c:pt idx="3">
                  <c:v>Stromheizung</c:v>
                </c:pt>
              </c:strCache>
            </c:strRef>
          </c:cat>
          <c:val>
            <c:numRef>
              <c:f>'Rechner simpel'!$C$32:$C$35</c:f>
              <c:numCache>
                <c:formatCode>_-* #\ ##0.00\ "€"_-;\-* #\ ##0.00\ "€"_-;_-* "-"??\ "€"_-;_-@_-</c:formatCode>
                <c:ptCount val="4"/>
                <c:pt idx="0">
                  <c:v>3247.0845481049564</c:v>
                </c:pt>
                <c:pt idx="1">
                  <c:v>2681.25</c:v>
                </c:pt>
                <c:pt idx="2">
                  <c:v>192.13686954615059</c:v>
                </c:pt>
                <c:pt idx="3">
                  <c:v>4950</c:v>
                </c:pt>
              </c:numCache>
            </c:numRef>
          </c:val>
          <c:extLst>
            <c:ext xmlns:c16="http://schemas.microsoft.com/office/drawing/2014/chart" uri="{C3380CC4-5D6E-409C-BE32-E72D297353CC}">
              <c16:uniqueId val="{00000006-3092-4655-97E3-8C15A6F0F094}"/>
            </c:ext>
          </c:extLst>
        </c:ser>
        <c:dLbls>
          <c:showLegendKey val="0"/>
          <c:showVal val="0"/>
          <c:showCatName val="0"/>
          <c:showSerName val="0"/>
          <c:showPercent val="0"/>
          <c:showBubbleSize val="0"/>
        </c:dLbls>
        <c:gapWidth val="182"/>
        <c:axId val="1316490575"/>
        <c:axId val="1316486415"/>
      </c:barChart>
      <c:catAx>
        <c:axId val="13164905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86415"/>
        <c:crosses val="autoZero"/>
        <c:auto val="1"/>
        <c:lblAlgn val="ctr"/>
        <c:lblOffset val="100"/>
        <c:noMultiLvlLbl val="0"/>
      </c:catAx>
      <c:valAx>
        <c:axId val="1316486415"/>
        <c:scaling>
          <c:orientation val="minMax"/>
        </c:scaling>
        <c:delete val="0"/>
        <c:axPos val="b"/>
        <c:majorGridlines>
          <c:spPr>
            <a:ln w="9525" cap="flat" cmpd="sng" algn="ctr">
              <a:solidFill>
                <a:schemeClr val="tx1">
                  <a:lumMod val="15000"/>
                  <a:lumOff val="85000"/>
                </a:schemeClr>
              </a:solidFill>
              <a:round/>
            </a:ln>
            <a:effectLst/>
          </c:spPr>
        </c:majorGridlines>
        <c:numFmt formatCode="_-* #\ ##0.00\ &quot;€&quot;_-;\-* #\ ##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90575"/>
        <c:crosses val="autoZero"/>
        <c:crossBetween val="between"/>
        <c:majorUnit val="1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r>
              <a:rPr lang="de-AT">
                <a:solidFill>
                  <a:srgbClr val="C7D64F"/>
                </a:solidFill>
              </a:rPr>
              <a:t>CO2 Ausstoß [kg]</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endParaRPr lang="de-DE"/>
        </a:p>
      </c:txPr>
    </c:title>
    <c:autoTitleDeleted val="0"/>
    <c:plotArea>
      <c:layout>
        <c:manualLayout>
          <c:layoutTarget val="inner"/>
          <c:xMode val="edge"/>
          <c:yMode val="edge"/>
          <c:x val="0.15330588481414384"/>
          <c:y val="0.14806387225548903"/>
          <c:w val="0.77146517228025979"/>
          <c:h val="0.7593282725886808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50000"/>
                </a:schemeClr>
              </a:solidFill>
              <a:ln>
                <a:noFill/>
              </a:ln>
              <a:effectLst/>
            </c:spPr>
            <c:extLst>
              <c:ext xmlns:c16="http://schemas.microsoft.com/office/drawing/2014/chart" uri="{C3380CC4-5D6E-409C-BE32-E72D297353CC}">
                <c16:uniqueId val="{00000001-DC42-46EA-880B-AD744858E5C8}"/>
              </c:ext>
            </c:extLst>
          </c:dPt>
          <c:dPt>
            <c:idx val="4"/>
            <c:invertIfNegative val="0"/>
            <c:bubble3D val="0"/>
            <c:spPr>
              <a:solidFill>
                <a:srgbClr val="C7D64F"/>
              </a:solidFill>
              <a:ln>
                <a:noFill/>
              </a:ln>
              <a:effectLst/>
            </c:spPr>
            <c:extLst>
              <c:ext xmlns:c16="http://schemas.microsoft.com/office/drawing/2014/chart" uri="{C3380CC4-5D6E-409C-BE32-E72D297353CC}">
                <c16:uniqueId val="{00000002-CC54-49C7-BFF2-D66D98FFA569}"/>
              </c:ext>
            </c:extLst>
          </c:dPt>
          <c:dPt>
            <c:idx val="5"/>
            <c:invertIfNegative val="0"/>
            <c:bubble3D val="0"/>
            <c:spPr>
              <a:solidFill>
                <a:schemeClr val="bg1">
                  <a:lumMod val="85000"/>
                </a:schemeClr>
              </a:solidFill>
              <a:ln>
                <a:noFill/>
              </a:ln>
              <a:effectLst/>
            </c:spPr>
            <c:extLst>
              <c:ext xmlns:c16="http://schemas.microsoft.com/office/drawing/2014/chart" uri="{C3380CC4-5D6E-409C-BE32-E72D297353CC}">
                <c16:uniqueId val="{00000003-CC54-49C7-BFF2-D66D98FFA569}"/>
              </c:ext>
            </c:extLst>
          </c:dPt>
          <c:cat>
            <c:strRef>
              <c:f>'Rechner simpel'!$B$38:$B$43</c:f>
              <c:strCache>
                <c:ptCount val="6"/>
                <c:pt idx="0">
                  <c:v>Heizöl Heizung [338 Gramm / kWh]</c:v>
                </c:pt>
                <c:pt idx="1">
                  <c:v>Gasheizung [247 Gramm / kWh]</c:v>
                </c:pt>
                <c:pt idx="2">
                  <c:v>Bitcoin Heater 100% Wasserkraft [0 Gramm / kWh]</c:v>
                </c:pt>
                <c:pt idx="3">
                  <c:v>Stromheizung 100% Wasserkraft [0 Gramm / kWh]</c:v>
                </c:pt>
                <c:pt idx="4">
                  <c:v>Bitcoin Heater Strommix AUT [55 Gramm / kWh]</c:v>
                </c:pt>
                <c:pt idx="5">
                  <c:v>Stromheizung Strommix AUT [55 Gramm / kWh]</c:v>
                </c:pt>
              </c:strCache>
            </c:strRef>
          </c:cat>
          <c:val>
            <c:numRef>
              <c:f>'Rechner simpel'!$C$38:$C$43</c:f>
              <c:numCache>
                <c:formatCode>_-* #\ ##0_-;\-* #\ ##0_-;_-* "-"??_-;_-@_-</c:formatCode>
                <c:ptCount val="6"/>
                <c:pt idx="0">
                  <c:v>7961.3702623906711</c:v>
                </c:pt>
                <c:pt idx="1">
                  <c:v>5094.375</c:v>
                </c:pt>
                <c:pt idx="2">
                  <c:v>0</c:v>
                </c:pt>
                <c:pt idx="3">
                  <c:v>0</c:v>
                </c:pt>
                <c:pt idx="4">
                  <c:v>907.5</c:v>
                </c:pt>
                <c:pt idx="5">
                  <c:v>907.5</c:v>
                </c:pt>
              </c:numCache>
            </c:numRef>
          </c:val>
          <c:extLst>
            <c:ext xmlns:c16="http://schemas.microsoft.com/office/drawing/2014/chart" uri="{C3380CC4-5D6E-409C-BE32-E72D297353CC}">
              <c16:uniqueId val="{00000002-DC42-46EA-880B-AD744858E5C8}"/>
            </c:ext>
          </c:extLst>
        </c:ser>
        <c:dLbls>
          <c:showLegendKey val="0"/>
          <c:showVal val="0"/>
          <c:showCatName val="0"/>
          <c:showSerName val="0"/>
          <c:showPercent val="0"/>
          <c:showBubbleSize val="0"/>
        </c:dLbls>
        <c:gapWidth val="182"/>
        <c:axId val="1316490575"/>
        <c:axId val="1316486415"/>
      </c:barChart>
      <c:catAx>
        <c:axId val="13164905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86415"/>
        <c:crosses val="autoZero"/>
        <c:auto val="1"/>
        <c:lblAlgn val="ctr"/>
        <c:lblOffset val="100"/>
        <c:noMultiLvlLbl val="0"/>
      </c:catAx>
      <c:valAx>
        <c:axId val="1316486415"/>
        <c:scaling>
          <c:orientation val="minMax"/>
        </c:scaling>
        <c:delete val="0"/>
        <c:axPos val="b"/>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90575"/>
        <c:crosses val="autoZero"/>
        <c:crossBetween val="between"/>
        <c:majorUnit val="1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r>
              <a:rPr lang="de-AT">
                <a:solidFill>
                  <a:srgbClr val="C7D64F"/>
                </a:solidFill>
              </a:rPr>
              <a:t>Heizkosten</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endParaRPr lang="de-DE"/>
        </a:p>
      </c:txPr>
    </c:title>
    <c:autoTitleDeleted val="0"/>
    <c:plotArea>
      <c:layout>
        <c:manualLayout>
          <c:layoutTarget val="inner"/>
          <c:xMode val="edge"/>
          <c:yMode val="edge"/>
          <c:x val="0.15330588481414384"/>
          <c:y val="0.14806387225548903"/>
          <c:w val="0.77146517228025979"/>
          <c:h val="0.7593282725886808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50000"/>
                </a:schemeClr>
              </a:solidFill>
              <a:ln>
                <a:noFill/>
              </a:ln>
              <a:effectLst/>
            </c:spPr>
            <c:extLst>
              <c:ext xmlns:c16="http://schemas.microsoft.com/office/drawing/2014/chart" uri="{C3380CC4-5D6E-409C-BE32-E72D297353CC}">
                <c16:uniqueId val="{00000001-CAD2-4D3E-8AD7-B6B7E6E35DD2}"/>
              </c:ext>
            </c:extLst>
          </c:dPt>
          <c:dPt>
            <c:idx val="2"/>
            <c:invertIfNegative val="0"/>
            <c:bubble3D val="0"/>
            <c:spPr>
              <a:solidFill>
                <a:srgbClr val="C7D64F"/>
              </a:solidFill>
              <a:ln>
                <a:noFill/>
              </a:ln>
              <a:effectLst/>
            </c:spPr>
            <c:extLst>
              <c:ext xmlns:c16="http://schemas.microsoft.com/office/drawing/2014/chart" uri="{C3380CC4-5D6E-409C-BE32-E72D297353CC}">
                <c16:uniqueId val="{00000003-CAD2-4D3E-8AD7-B6B7E6E35DD2}"/>
              </c:ext>
            </c:extLst>
          </c:dPt>
          <c:dPt>
            <c:idx val="3"/>
            <c:invertIfNegative val="0"/>
            <c:bubble3D val="0"/>
            <c:spPr>
              <a:solidFill>
                <a:schemeClr val="bg1">
                  <a:lumMod val="85000"/>
                </a:schemeClr>
              </a:solidFill>
              <a:ln>
                <a:noFill/>
              </a:ln>
              <a:effectLst/>
            </c:spPr>
            <c:extLst>
              <c:ext xmlns:c16="http://schemas.microsoft.com/office/drawing/2014/chart" uri="{C3380CC4-5D6E-409C-BE32-E72D297353CC}">
                <c16:uniqueId val="{00000005-CAD2-4D3E-8AD7-B6B7E6E35DD2}"/>
              </c:ext>
            </c:extLst>
          </c:dPt>
          <c:cat>
            <c:strRef>
              <c:f>'Rechner fortgeschritten'!$B$37:$B$40</c:f>
              <c:strCache>
                <c:ptCount val="4"/>
                <c:pt idx="0">
                  <c:v>Heizöl Heizung</c:v>
                </c:pt>
                <c:pt idx="1">
                  <c:v>Gasheizung</c:v>
                </c:pt>
                <c:pt idx="2">
                  <c:v>Bitcoin Heater</c:v>
                </c:pt>
                <c:pt idx="3">
                  <c:v>Stromheizung</c:v>
                </c:pt>
              </c:strCache>
            </c:strRef>
          </c:cat>
          <c:val>
            <c:numRef>
              <c:f>'Rechner fortgeschritten'!$C$37:$C$40</c:f>
              <c:numCache>
                <c:formatCode>_-* #\ ##0.00\ "€"_-;\-* #\ ##0.00\ "€"_-;_-* "-"??\ "€"_-;_-@_-</c:formatCode>
                <c:ptCount val="4"/>
                <c:pt idx="0">
                  <c:v>3247.0845481049564</c:v>
                </c:pt>
                <c:pt idx="1">
                  <c:v>2681.25</c:v>
                </c:pt>
                <c:pt idx="2">
                  <c:v>242.13686954615059</c:v>
                </c:pt>
                <c:pt idx="3">
                  <c:v>4950</c:v>
                </c:pt>
              </c:numCache>
            </c:numRef>
          </c:val>
          <c:extLst>
            <c:ext xmlns:c16="http://schemas.microsoft.com/office/drawing/2014/chart" uri="{C3380CC4-5D6E-409C-BE32-E72D297353CC}">
              <c16:uniqueId val="{00000006-CAD2-4D3E-8AD7-B6B7E6E35DD2}"/>
            </c:ext>
          </c:extLst>
        </c:ser>
        <c:dLbls>
          <c:showLegendKey val="0"/>
          <c:showVal val="0"/>
          <c:showCatName val="0"/>
          <c:showSerName val="0"/>
          <c:showPercent val="0"/>
          <c:showBubbleSize val="0"/>
        </c:dLbls>
        <c:gapWidth val="182"/>
        <c:axId val="1316490575"/>
        <c:axId val="1316486415"/>
      </c:barChart>
      <c:catAx>
        <c:axId val="13164905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86415"/>
        <c:crosses val="autoZero"/>
        <c:auto val="1"/>
        <c:lblAlgn val="ctr"/>
        <c:lblOffset val="100"/>
        <c:noMultiLvlLbl val="0"/>
      </c:catAx>
      <c:valAx>
        <c:axId val="1316486415"/>
        <c:scaling>
          <c:orientation val="minMax"/>
        </c:scaling>
        <c:delete val="0"/>
        <c:axPos val="b"/>
        <c:majorGridlines>
          <c:spPr>
            <a:ln w="9525" cap="flat" cmpd="sng" algn="ctr">
              <a:solidFill>
                <a:schemeClr val="tx1">
                  <a:lumMod val="15000"/>
                  <a:lumOff val="85000"/>
                </a:schemeClr>
              </a:solidFill>
              <a:round/>
            </a:ln>
            <a:effectLst/>
          </c:spPr>
        </c:majorGridlines>
        <c:numFmt formatCode="_-* #\ ##0.00\ &quot;€&quot;_-;\-* #\ ##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90575"/>
        <c:crosses val="autoZero"/>
        <c:crossBetween val="between"/>
        <c:majorUnit val="1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r>
              <a:rPr lang="de-AT">
                <a:solidFill>
                  <a:srgbClr val="C7D64F"/>
                </a:solidFill>
              </a:rPr>
              <a:t>CO2 Ausstoß [kg]</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C7D64F"/>
              </a:solidFill>
              <a:latin typeface="+mn-lt"/>
              <a:ea typeface="+mn-ea"/>
              <a:cs typeface="+mn-cs"/>
            </a:defRPr>
          </a:pPr>
          <a:endParaRPr lang="de-DE"/>
        </a:p>
      </c:txPr>
    </c:title>
    <c:autoTitleDeleted val="0"/>
    <c:plotArea>
      <c:layout>
        <c:manualLayout>
          <c:layoutTarget val="inner"/>
          <c:xMode val="edge"/>
          <c:yMode val="edge"/>
          <c:x val="0.15330588481414384"/>
          <c:y val="0.14806387225548903"/>
          <c:w val="0.77146517228025979"/>
          <c:h val="0.7593282725886808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50000"/>
                </a:schemeClr>
              </a:solidFill>
              <a:ln>
                <a:noFill/>
              </a:ln>
              <a:effectLst/>
            </c:spPr>
            <c:extLst>
              <c:ext xmlns:c16="http://schemas.microsoft.com/office/drawing/2014/chart" uri="{C3380CC4-5D6E-409C-BE32-E72D297353CC}">
                <c16:uniqueId val="{00000001-081B-42D2-9BFA-9DFE83A610C1}"/>
              </c:ext>
            </c:extLst>
          </c:dPt>
          <c:dPt>
            <c:idx val="4"/>
            <c:invertIfNegative val="0"/>
            <c:bubble3D val="0"/>
            <c:spPr>
              <a:solidFill>
                <a:srgbClr val="C7D64F"/>
              </a:solidFill>
              <a:ln>
                <a:noFill/>
              </a:ln>
              <a:effectLst/>
            </c:spPr>
            <c:extLst>
              <c:ext xmlns:c16="http://schemas.microsoft.com/office/drawing/2014/chart" uri="{C3380CC4-5D6E-409C-BE32-E72D297353CC}">
                <c16:uniqueId val="{00000003-081B-42D2-9BFA-9DFE83A610C1}"/>
              </c:ext>
            </c:extLst>
          </c:dPt>
          <c:dPt>
            <c:idx val="5"/>
            <c:invertIfNegative val="0"/>
            <c:bubble3D val="0"/>
            <c:spPr>
              <a:solidFill>
                <a:schemeClr val="bg1">
                  <a:lumMod val="85000"/>
                </a:schemeClr>
              </a:solidFill>
              <a:ln>
                <a:noFill/>
              </a:ln>
              <a:effectLst/>
            </c:spPr>
            <c:extLst>
              <c:ext xmlns:c16="http://schemas.microsoft.com/office/drawing/2014/chart" uri="{C3380CC4-5D6E-409C-BE32-E72D297353CC}">
                <c16:uniqueId val="{00000005-081B-42D2-9BFA-9DFE83A610C1}"/>
              </c:ext>
            </c:extLst>
          </c:dPt>
          <c:cat>
            <c:strRef>
              <c:f>'Rechner fortgeschritten'!$B$43:$B$48</c:f>
              <c:strCache>
                <c:ptCount val="6"/>
                <c:pt idx="0">
                  <c:v>Heizöl Heizung [338 Gramm / kWh]</c:v>
                </c:pt>
                <c:pt idx="1">
                  <c:v>Gasheizung [247 Gramm / kWh]</c:v>
                </c:pt>
                <c:pt idx="2">
                  <c:v>Bitcoin Heater 100% Wasserkraft [0 Gramm / kWh]</c:v>
                </c:pt>
                <c:pt idx="3">
                  <c:v>Stromheizung 100% Wasserkraft [0 Gramm / kWh]</c:v>
                </c:pt>
                <c:pt idx="4">
                  <c:v>Bitcoin Heater Strommix AUT [55 Gramm / kWh]</c:v>
                </c:pt>
                <c:pt idx="5">
                  <c:v>Stromheizung Strommix AUT [55 Gramm / kWh]</c:v>
                </c:pt>
              </c:strCache>
            </c:strRef>
          </c:cat>
          <c:val>
            <c:numRef>
              <c:f>'Rechner fortgeschritten'!$C$43:$C$48</c:f>
              <c:numCache>
                <c:formatCode>_-* #\ ##0_-;\-* #\ ##0_-;_-* "-"??_-;_-@_-</c:formatCode>
                <c:ptCount val="6"/>
                <c:pt idx="0">
                  <c:v>7961.3702623906711</c:v>
                </c:pt>
                <c:pt idx="1">
                  <c:v>5094.375</c:v>
                </c:pt>
                <c:pt idx="2">
                  <c:v>0</c:v>
                </c:pt>
                <c:pt idx="3">
                  <c:v>0</c:v>
                </c:pt>
                <c:pt idx="4">
                  <c:v>916.66666666666674</c:v>
                </c:pt>
                <c:pt idx="5">
                  <c:v>907.5</c:v>
                </c:pt>
              </c:numCache>
            </c:numRef>
          </c:val>
          <c:extLst>
            <c:ext xmlns:c16="http://schemas.microsoft.com/office/drawing/2014/chart" uri="{C3380CC4-5D6E-409C-BE32-E72D297353CC}">
              <c16:uniqueId val="{00000006-081B-42D2-9BFA-9DFE83A610C1}"/>
            </c:ext>
          </c:extLst>
        </c:ser>
        <c:dLbls>
          <c:showLegendKey val="0"/>
          <c:showVal val="0"/>
          <c:showCatName val="0"/>
          <c:showSerName val="0"/>
          <c:showPercent val="0"/>
          <c:showBubbleSize val="0"/>
        </c:dLbls>
        <c:gapWidth val="182"/>
        <c:axId val="1316490575"/>
        <c:axId val="1316486415"/>
      </c:barChart>
      <c:catAx>
        <c:axId val="13164905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86415"/>
        <c:crosses val="autoZero"/>
        <c:auto val="1"/>
        <c:lblAlgn val="ctr"/>
        <c:lblOffset val="100"/>
        <c:noMultiLvlLbl val="0"/>
      </c:catAx>
      <c:valAx>
        <c:axId val="1316486415"/>
        <c:scaling>
          <c:orientation val="minMax"/>
        </c:scaling>
        <c:delete val="0"/>
        <c:axPos val="b"/>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316490575"/>
        <c:crosses val="autoZero"/>
        <c:crossBetween val="between"/>
        <c:majorUnit val="1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rgbClr val="C7D64F"/>
                </a:solidFill>
                <a:latin typeface="+mn-lt"/>
                <a:ea typeface="+mn-ea"/>
                <a:cs typeface="+mn-cs"/>
              </a:defRPr>
            </a:pPr>
            <a:r>
              <a:rPr lang="de-AT" sz="1800" b="1">
                <a:solidFill>
                  <a:srgbClr val="C7D64F"/>
                </a:solidFill>
              </a:rPr>
              <a:t>Bitcoin Mining</a:t>
            </a:r>
            <a:r>
              <a:rPr lang="de-AT" sz="1800" b="1" baseline="0">
                <a:solidFill>
                  <a:srgbClr val="C7D64F"/>
                </a:solidFill>
              </a:rPr>
              <a:t> Profitability [€ / TH / Tag]</a:t>
            </a:r>
            <a:endParaRPr lang="de-AT" sz="1800" b="1">
              <a:solidFill>
                <a:srgbClr val="C7D64F"/>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rgbClr val="C7D64F"/>
              </a:solidFill>
              <a:latin typeface="+mn-lt"/>
              <a:ea typeface="+mn-ea"/>
              <a:cs typeface="+mn-cs"/>
            </a:defRPr>
          </a:pPr>
          <a:endParaRPr lang="de-DE"/>
        </a:p>
      </c:txPr>
    </c:title>
    <c:autoTitleDeleted val="0"/>
    <c:plotArea>
      <c:layout/>
      <c:lineChart>
        <c:grouping val="standard"/>
        <c:varyColors val="0"/>
        <c:ser>
          <c:idx val="0"/>
          <c:order val="0"/>
          <c:tx>
            <c:strRef>
              <c:f>'Bitcoin Mining Profitability'!$AA$7</c:f>
              <c:strCache>
                <c:ptCount val="1"/>
                <c:pt idx="0">
                  <c:v>Bitcoin Mining Profitability € / TH / TAG</c:v>
                </c:pt>
              </c:strCache>
            </c:strRef>
          </c:tx>
          <c:spPr>
            <a:ln w="28575" cap="rnd">
              <a:solidFill>
                <a:schemeClr val="accent1"/>
              </a:solidFill>
              <a:round/>
            </a:ln>
            <a:effectLst/>
          </c:spPr>
          <c:marker>
            <c:symbol val="none"/>
          </c:marker>
          <c:cat>
            <c:strRef>
              <c:f>'Bitcoin Mining Profitability'!$Z$8:$Z$104</c:f>
              <c:strCache>
                <c:ptCount val="97"/>
                <c:pt idx="0">
                  <c:v>01.2016</c:v>
                </c:pt>
                <c:pt idx="1">
                  <c:v>02.2016</c:v>
                </c:pt>
                <c:pt idx="2">
                  <c:v>03.2016</c:v>
                </c:pt>
                <c:pt idx="3">
                  <c:v>04.2016</c:v>
                </c:pt>
                <c:pt idx="4">
                  <c:v>05.2016</c:v>
                </c:pt>
                <c:pt idx="5">
                  <c:v>06.2016</c:v>
                </c:pt>
                <c:pt idx="6">
                  <c:v>07.2016</c:v>
                </c:pt>
                <c:pt idx="7">
                  <c:v>08.2016</c:v>
                </c:pt>
                <c:pt idx="8">
                  <c:v>09.2016</c:v>
                </c:pt>
                <c:pt idx="9">
                  <c:v>10.2016</c:v>
                </c:pt>
                <c:pt idx="10">
                  <c:v>11.2016</c:v>
                </c:pt>
                <c:pt idx="11">
                  <c:v>12.2016</c:v>
                </c:pt>
                <c:pt idx="12">
                  <c:v>01.2017</c:v>
                </c:pt>
                <c:pt idx="13">
                  <c:v>02.2017</c:v>
                </c:pt>
                <c:pt idx="14">
                  <c:v>03.2017</c:v>
                </c:pt>
                <c:pt idx="15">
                  <c:v>04.2017</c:v>
                </c:pt>
                <c:pt idx="16">
                  <c:v>05.2017</c:v>
                </c:pt>
                <c:pt idx="17">
                  <c:v>06.2017</c:v>
                </c:pt>
                <c:pt idx="18">
                  <c:v>07.2017</c:v>
                </c:pt>
                <c:pt idx="19">
                  <c:v>08.2017</c:v>
                </c:pt>
                <c:pt idx="20">
                  <c:v>09.2017</c:v>
                </c:pt>
                <c:pt idx="21">
                  <c:v>10.2017</c:v>
                </c:pt>
                <c:pt idx="22">
                  <c:v>11.2017</c:v>
                </c:pt>
                <c:pt idx="23">
                  <c:v>12.2017</c:v>
                </c:pt>
                <c:pt idx="24">
                  <c:v>01.2018</c:v>
                </c:pt>
                <c:pt idx="25">
                  <c:v>02.2018</c:v>
                </c:pt>
                <c:pt idx="26">
                  <c:v>03.2018</c:v>
                </c:pt>
                <c:pt idx="27">
                  <c:v>04.2018</c:v>
                </c:pt>
                <c:pt idx="28">
                  <c:v>05.2018</c:v>
                </c:pt>
                <c:pt idx="29">
                  <c:v>06.2018</c:v>
                </c:pt>
                <c:pt idx="30">
                  <c:v>07.2018</c:v>
                </c:pt>
                <c:pt idx="31">
                  <c:v>08.2018</c:v>
                </c:pt>
                <c:pt idx="32">
                  <c:v>09.2018</c:v>
                </c:pt>
                <c:pt idx="33">
                  <c:v>10.2018</c:v>
                </c:pt>
                <c:pt idx="34">
                  <c:v>11.2018</c:v>
                </c:pt>
                <c:pt idx="35">
                  <c:v>12.2018</c:v>
                </c:pt>
                <c:pt idx="36">
                  <c:v>01.2019</c:v>
                </c:pt>
                <c:pt idx="37">
                  <c:v>02.2019</c:v>
                </c:pt>
                <c:pt idx="38">
                  <c:v>03.2019</c:v>
                </c:pt>
                <c:pt idx="39">
                  <c:v>04.2019</c:v>
                </c:pt>
                <c:pt idx="40">
                  <c:v>05.2019</c:v>
                </c:pt>
                <c:pt idx="41">
                  <c:v>06.2019</c:v>
                </c:pt>
                <c:pt idx="42">
                  <c:v>07.2019</c:v>
                </c:pt>
                <c:pt idx="43">
                  <c:v>08.2019</c:v>
                </c:pt>
                <c:pt idx="44">
                  <c:v>09.2019</c:v>
                </c:pt>
                <c:pt idx="45">
                  <c:v>10.2019</c:v>
                </c:pt>
                <c:pt idx="46">
                  <c:v>11.2019</c:v>
                </c:pt>
                <c:pt idx="47">
                  <c:v>12.2019</c:v>
                </c:pt>
                <c:pt idx="48">
                  <c:v>01.2020</c:v>
                </c:pt>
                <c:pt idx="49">
                  <c:v>02.2020</c:v>
                </c:pt>
                <c:pt idx="50">
                  <c:v>03.2020</c:v>
                </c:pt>
                <c:pt idx="51">
                  <c:v>04.2020</c:v>
                </c:pt>
                <c:pt idx="52">
                  <c:v>05.2020</c:v>
                </c:pt>
                <c:pt idx="53">
                  <c:v>06.2020</c:v>
                </c:pt>
                <c:pt idx="54">
                  <c:v>07.2020</c:v>
                </c:pt>
                <c:pt idx="55">
                  <c:v>08.2020</c:v>
                </c:pt>
                <c:pt idx="56">
                  <c:v>09.2020</c:v>
                </c:pt>
                <c:pt idx="57">
                  <c:v>10.2020</c:v>
                </c:pt>
                <c:pt idx="58">
                  <c:v>11.2020</c:v>
                </c:pt>
                <c:pt idx="59">
                  <c:v>12.2020</c:v>
                </c:pt>
                <c:pt idx="60">
                  <c:v>01.2021</c:v>
                </c:pt>
                <c:pt idx="61">
                  <c:v>02.2021</c:v>
                </c:pt>
                <c:pt idx="62">
                  <c:v>03.2021</c:v>
                </c:pt>
                <c:pt idx="63">
                  <c:v>04.2021</c:v>
                </c:pt>
                <c:pt idx="64">
                  <c:v>05.2021</c:v>
                </c:pt>
                <c:pt idx="65">
                  <c:v>06.2021</c:v>
                </c:pt>
                <c:pt idx="66">
                  <c:v>07.2021</c:v>
                </c:pt>
                <c:pt idx="67">
                  <c:v>08.2021</c:v>
                </c:pt>
                <c:pt idx="68">
                  <c:v>09.2021</c:v>
                </c:pt>
                <c:pt idx="69">
                  <c:v>10.2021</c:v>
                </c:pt>
                <c:pt idx="70">
                  <c:v>11.2021</c:v>
                </c:pt>
                <c:pt idx="71">
                  <c:v>12.2021</c:v>
                </c:pt>
                <c:pt idx="72">
                  <c:v>01.2022</c:v>
                </c:pt>
                <c:pt idx="73">
                  <c:v>02.2022</c:v>
                </c:pt>
                <c:pt idx="74">
                  <c:v>03.2022</c:v>
                </c:pt>
                <c:pt idx="75">
                  <c:v>04.2022</c:v>
                </c:pt>
                <c:pt idx="76">
                  <c:v>05.2022</c:v>
                </c:pt>
                <c:pt idx="77">
                  <c:v>06.2022</c:v>
                </c:pt>
                <c:pt idx="78">
                  <c:v>07.2022</c:v>
                </c:pt>
                <c:pt idx="79">
                  <c:v>08.2022</c:v>
                </c:pt>
                <c:pt idx="80">
                  <c:v>09.2022</c:v>
                </c:pt>
                <c:pt idx="81">
                  <c:v>10.2022</c:v>
                </c:pt>
                <c:pt idx="82">
                  <c:v>11.2022</c:v>
                </c:pt>
                <c:pt idx="83">
                  <c:v>12.2022</c:v>
                </c:pt>
                <c:pt idx="84">
                  <c:v>01.2023</c:v>
                </c:pt>
                <c:pt idx="85">
                  <c:v>02.2023</c:v>
                </c:pt>
                <c:pt idx="86">
                  <c:v>03.2023</c:v>
                </c:pt>
                <c:pt idx="87">
                  <c:v>04.2023</c:v>
                </c:pt>
                <c:pt idx="88">
                  <c:v>05.2023</c:v>
                </c:pt>
                <c:pt idx="89">
                  <c:v>06.2023</c:v>
                </c:pt>
                <c:pt idx="90">
                  <c:v>07.2023</c:v>
                </c:pt>
                <c:pt idx="91">
                  <c:v>08.2023</c:v>
                </c:pt>
                <c:pt idx="92">
                  <c:v>09.2023</c:v>
                </c:pt>
                <c:pt idx="93">
                  <c:v>10.2023</c:v>
                </c:pt>
                <c:pt idx="94">
                  <c:v>11.2023</c:v>
                </c:pt>
                <c:pt idx="95">
                  <c:v>12.2023</c:v>
                </c:pt>
                <c:pt idx="96">
                  <c:v>01.2024</c:v>
                </c:pt>
              </c:strCache>
            </c:strRef>
          </c:cat>
          <c:val>
            <c:numRef>
              <c:f>'Bitcoin Mining Profitability'!$AA$8:$AA$104</c:f>
              <c:numCache>
                <c:formatCode>_-* #\ ##0.0000\ "€"_-;\-* #\ ##0.0000\ "€"_-;_-* "-"??\ "€"_-;_-@_-</c:formatCode>
                <c:ptCount val="97"/>
                <c:pt idx="0">
                  <c:v>1.9006974160244436</c:v>
                </c:pt>
                <c:pt idx="1">
                  <c:v>1.3795197702865902</c:v>
                </c:pt>
                <c:pt idx="2">
                  <c:v>1.2126048419037596</c:v>
                </c:pt>
                <c:pt idx="3">
                  <c:v>1.1625855819087887</c:v>
                </c:pt>
                <c:pt idx="4">
                  <c:v>1.1307866735659189</c:v>
                </c:pt>
                <c:pt idx="5">
                  <c:v>1.4940739353971531</c:v>
                </c:pt>
                <c:pt idx="6">
                  <c:v>0.91902964332311454</c:v>
                </c:pt>
                <c:pt idx="7">
                  <c:v>0.67275066934864347</c:v>
                </c:pt>
                <c:pt idx="8">
                  <c:v>0.65000361772075044</c:v>
                </c:pt>
                <c:pt idx="9">
                  <c:v>0.61199068925255995</c:v>
                </c:pt>
                <c:pt idx="10">
                  <c:v>0.69938470113209972</c:v>
                </c:pt>
                <c:pt idx="11">
                  <c:v>0.71989883302288216</c:v>
                </c:pt>
                <c:pt idx="12">
                  <c:v>0.72492841823922716</c:v>
                </c:pt>
                <c:pt idx="13">
                  <c:v>0.66940719679330185</c:v>
                </c:pt>
                <c:pt idx="14">
                  <c:v>0.66547615154563378</c:v>
                </c:pt>
                <c:pt idx="15">
                  <c:v>0.63032053932848087</c:v>
                </c:pt>
                <c:pt idx="16">
                  <c:v>0.98384239862365941</c:v>
                </c:pt>
                <c:pt idx="17">
                  <c:v>1.08574623536175</c:v>
                </c:pt>
                <c:pt idx="18">
                  <c:v>0.85235025043750201</c:v>
                </c:pt>
                <c:pt idx="19">
                  <c:v>1.0239372391629851</c:v>
                </c:pt>
                <c:pt idx="20">
                  <c:v>1.0827831290766061</c:v>
                </c:pt>
                <c:pt idx="21">
                  <c:v>1.1001981356976445</c:v>
                </c:pt>
                <c:pt idx="22">
                  <c:v>1.4165478429154363</c:v>
                </c:pt>
                <c:pt idx="23">
                  <c:v>2.8162403862142709</c:v>
                </c:pt>
                <c:pt idx="24">
                  <c:v>1.7455332902870186</c:v>
                </c:pt>
                <c:pt idx="25">
                  <c:v>0.75830366357528256</c:v>
                </c:pt>
                <c:pt idx="26">
                  <c:v>0.59807982813776905</c:v>
                </c:pt>
                <c:pt idx="27">
                  <c:v>0.4721765936854822</c:v>
                </c:pt>
                <c:pt idx="28">
                  <c:v>0.46716289947932271</c:v>
                </c:pt>
                <c:pt idx="29">
                  <c:v>0.32620075381547736</c:v>
                </c:pt>
                <c:pt idx="30">
                  <c:v>0.30203756312876845</c:v>
                </c:pt>
                <c:pt idx="31">
                  <c:v>0.25213284350621046</c:v>
                </c:pt>
                <c:pt idx="32">
                  <c:v>0.21023616215321775</c:v>
                </c:pt>
                <c:pt idx="33">
                  <c:v>0.1926315746904961</c:v>
                </c:pt>
                <c:pt idx="34">
                  <c:v>0.16185104002192313</c:v>
                </c:pt>
                <c:pt idx="35">
                  <c:v>0.15035595255820969</c:v>
                </c:pt>
                <c:pt idx="36">
                  <c:v>0.14492763500468803</c:v>
                </c:pt>
                <c:pt idx="37">
                  <c:v>0.14034613367187035</c:v>
                </c:pt>
                <c:pt idx="38">
                  <c:v>0.14753877422452602</c:v>
                </c:pt>
                <c:pt idx="39">
                  <c:v>0.18918467402302933</c:v>
                </c:pt>
                <c:pt idx="40">
                  <c:v>0.27615741348165235</c:v>
                </c:pt>
                <c:pt idx="41">
                  <c:v>0.31048799737728483</c:v>
                </c:pt>
                <c:pt idx="42">
                  <c:v>0.30313311502959867</c:v>
                </c:pt>
                <c:pt idx="43">
                  <c:v>0.25895852266625935</c:v>
                </c:pt>
                <c:pt idx="44">
                  <c:v>0.21308807744484326</c:v>
                </c:pt>
                <c:pt idx="45">
                  <c:v>0.14893338729208119</c:v>
                </c:pt>
                <c:pt idx="46">
                  <c:v>0.14674753310304919</c:v>
                </c:pt>
                <c:pt idx="47">
                  <c:v>0.13251250756413122</c:v>
                </c:pt>
                <c:pt idx="48">
                  <c:v>0.13988114676579824</c:v>
                </c:pt>
                <c:pt idx="49">
                  <c:v>0.14458155789616892</c:v>
                </c:pt>
                <c:pt idx="50">
                  <c:v>9.9862539539170223E-2</c:v>
                </c:pt>
                <c:pt idx="51">
                  <c:v>0.11714457047717891</c:v>
                </c:pt>
                <c:pt idx="52">
                  <c:v>9.6031833018079715E-2</c:v>
                </c:pt>
                <c:pt idx="53">
                  <c:v>7.8791024298132228E-2</c:v>
                </c:pt>
                <c:pt idx="54">
                  <c:v>7.0504943946335899E-2</c:v>
                </c:pt>
                <c:pt idx="55">
                  <c:v>8.2011519838601749E-2</c:v>
                </c:pt>
                <c:pt idx="56">
                  <c:v>7.1714547653830202E-2</c:v>
                </c:pt>
                <c:pt idx="57">
                  <c:v>6.8322942033292727E-2</c:v>
                </c:pt>
                <c:pt idx="58">
                  <c:v>0.11595692547431773</c:v>
                </c:pt>
                <c:pt idx="59">
                  <c:v>0.13376717913457503</c:v>
                </c:pt>
                <c:pt idx="60">
                  <c:v>0.20547555522173122</c:v>
                </c:pt>
                <c:pt idx="61">
                  <c:v>0.25915638945490593</c:v>
                </c:pt>
                <c:pt idx="62">
                  <c:v>0.30248370606492836</c:v>
                </c:pt>
                <c:pt idx="63">
                  <c:v>0.28409225474903471</c:v>
                </c:pt>
                <c:pt idx="64">
                  <c:v>0.23889157053081372</c:v>
                </c:pt>
                <c:pt idx="65">
                  <c:v>0.15885992192962969</c:v>
                </c:pt>
                <c:pt idx="66">
                  <c:v>0.25705059790285917</c:v>
                </c:pt>
                <c:pt idx="67">
                  <c:v>0.3435626309363754</c:v>
                </c:pt>
                <c:pt idx="68">
                  <c:v>0.28119123292585091</c:v>
                </c:pt>
                <c:pt idx="69">
                  <c:v>0.33364039503637344</c:v>
                </c:pt>
                <c:pt idx="70">
                  <c:v>0.31134806730707004</c:v>
                </c:pt>
                <c:pt idx="71">
                  <c:v>0.24435508619235702</c:v>
                </c:pt>
                <c:pt idx="72">
                  <c:v>0.19339315521953199</c:v>
                </c:pt>
                <c:pt idx="73">
                  <c:v>0.17031768257303237</c:v>
                </c:pt>
                <c:pt idx="74">
                  <c:v>0.17852331529513993</c:v>
                </c:pt>
                <c:pt idx="75">
                  <c:v>0.17490811502587089</c:v>
                </c:pt>
                <c:pt idx="76">
                  <c:v>0.1276921787686045</c:v>
                </c:pt>
                <c:pt idx="77">
                  <c:v>9.9505597924910136E-2</c:v>
                </c:pt>
                <c:pt idx="78">
                  <c:v>9.1233114916340619E-2</c:v>
                </c:pt>
                <c:pt idx="79">
                  <c:v>0.10391644019210645</c:v>
                </c:pt>
                <c:pt idx="80">
                  <c:v>8.21324089157765E-2</c:v>
                </c:pt>
                <c:pt idx="81">
                  <c:v>7.8212889433853197E-2</c:v>
                </c:pt>
                <c:pt idx="82">
                  <c:v>5.9051238444348141E-2</c:v>
                </c:pt>
                <c:pt idx="83">
                  <c:v>5.7872417290493208E-2</c:v>
                </c:pt>
                <c:pt idx="84">
                  <c:v>6.9146745990961031E-2</c:v>
                </c:pt>
                <c:pt idx="85">
                  <c:v>7.3464493426356053E-2</c:v>
                </c:pt>
                <c:pt idx="86">
                  <c:v>7.1462748383729208E-2</c:v>
                </c:pt>
                <c:pt idx="87">
                  <c:v>7.0736274780954858E-2</c:v>
                </c:pt>
                <c:pt idx="88">
                  <c:v>7.8104952118944165E-2</c:v>
                </c:pt>
                <c:pt idx="89">
                  <c:v>6.4850024434615086E-2</c:v>
                </c:pt>
                <c:pt idx="90">
                  <c:v>6.7297424471876949E-2</c:v>
                </c:pt>
                <c:pt idx="91">
                  <c:v>6.2636601968984559E-2</c:v>
                </c:pt>
                <c:pt idx="92">
                  <c:v>5.9128520365427026E-2</c:v>
                </c:pt>
                <c:pt idx="93">
                  <c:v>6.3425947501462132E-2</c:v>
                </c:pt>
                <c:pt idx="94">
                  <c:v>7.7200000000000005E-2</c:v>
                </c:pt>
                <c:pt idx="95">
                  <c:v>9.3280402598614934E-2</c:v>
                </c:pt>
                <c:pt idx="96">
                  <c:v>7.7417380557464319E-2</c:v>
                </c:pt>
              </c:numCache>
            </c:numRef>
          </c:val>
          <c:smooth val="0"/>
          <c:extLst>
            <c:ext xmlns:c16="http://schemas.microsoft.com/office/drawing/2014/chart" uri="{C3380CC4-5D6E-409C-BE32-E72D297353CC}">
              <c16:uniqueId val="{00000000-ED56-46C7-A3E7-9F0BC358AEB5}"/>
            </c:ext>
          </c:extLst>
        </c:ser>
        <c:ser>
          <c:idx val="1"/>
          <c:order val="1"/>
          <c:tx>
            <c:strRef>
              <c:f>'Bitcoin Mining Profitability'!$AB$7</c:f>
              <c:strCache>
                <c:ptCount val="1"/>
                <c:pt idx="0">
                  <c:v>12 Month Moving Average</c:v>
                </c:pt>
              </c:strCache>
            </c:strRef>
          </c:tx>
          <c:spPr>
            <a:ln w="28575" cap="rnd">
              <a:solidFill>
                <a:schemeClr val="accent2"/>
              </a:solidFill>
              <a:round/>
            </a:ln>
            <a:effectLst/>
          </c:spPr>
          <c:marker>
            <c:symbol val="none"/>
          </c:marker>
          <c:cat>
            <c:strRef>
              <c:f>'Bitcoin Mining Profitability'!$Z$8:$Z$104</c:f>
              <c:strCache>
                <c:ptCount val="97"/>
                <c:pt idx="0">
                  <c:v>01.2016</c:v>
                </c:pt>
                <c:pt idx="1">
                  <c:v>02.2016</c:v>
                </c:pt>
                <c:pt idx="2">
                  <c:v>03.2016</c:v>
                </c:pt>
                <c:pt idx="3">
                  <c:v>04.2016</c:v>
                </c:pt>
                <c:pt idx="4">
                  <c:v>05.2016</c:v>
                </c:pt>
                <c:pt idx="5">
                  <c:v>06.2016</c:v>
                </c:pt>
                <c:pt idx="6">
                  <c:v>07.2016</c:v>
                </c:pt>
                <c:pt idx="7">
                  <c:v>08.2016</c:v>
                </c:pt>
                <c:pt idx="8">
                  <c:v>09.2016</c:v>
                </c:pt>
                <c:pt idx="9">
                  <c:v>10.2016</c:v>
                </c:pt>
                <c:pt idx="10">
                  <c:v>11.2016</c:v>
                </c:pt>
                <c:pt idx="11">
                  <c:v>12.2016</c:v>
                </c:pt>
                <c:pt idx="12">
                  <c:v>01.2017</c:v>
                </c:pt>
                <c:pt idx="13">
                  <c:v>02.2017</c:v>
                </c:pt>
                <c:pt idx="14">
                  <c:v>03.2017</c:v>
                </c:pt>
                <c:pt idx="15">
                  <c:v>04.2017</c:v>
                </c:pt>
                <c:pt idx="16">
                  <c:v>05.2017</c:v>
                </c:pt>
                <c:pt idx="17">
                  <c:v>06.2017</c:v>
                </c:pt>
                <c:pt idx="18">
                  <c:v>07.2017</c:v>
                </c:pt>
                <c:pt idx="19">
                  <c:v>08.2017</c:v>
                </c:pt>
                <c:pt idx="20">
                  <c:v>09.2017</c:v>
                </c:pt>
                <c:pt idx="21">
                  <c:v>10.2017</c:v>
                </c:pt>
                <c:pt idx="22">
                  <c:v>11.2017</c:v>
                </c:pt>
                <c:pt idx="23">
                  <c:v>12.2017</c:v>
                </c:pt>
                <c:pt idx="24">
                  <c:v>01.2018</c:v>
                </c:pt>
                <c:pt idx="25">
                  <c:v>02.2018</c:v>
                </c:pt>
                <c:pt idx="26">
                  <c:v>03.2018</c:v>
                </c:pt>
                <c:pt idx="27">
                  <c:v>04.2018</c:v>
                </c:pt>
                <c:pt idx="28">
                  <c:v>05.2018</c:v>
                </c:pt>
                <c:pt idx="29">
                  <c:v>06.2018</c:v>
                </c:pt>
                <c:pt idx="30">
                  <c:v>07.2018</c:v>
                </c:pt>
                <c:pt idx="31">
                  <c:v>08.2018</c:v>
                </c:pt>
                <c:pt idx="32">
                  <c:v>09.2018</c:v>
                </c:pt>
                <c:pt idx="33">
                  <c:v>10.2018</c:v>
                </c:pt>
                <c:pt idx="34">
                  <c:v>11.2018</c:v>
                </c:pt>
                <c:pt idx="35">
                  <c:v>12.2018</c:v>
                </c:pt>
                <c:pt idx="36">
                  <c:v>01.2019</c:v>
                </c:pt>
                <c:pt idx="37">
                  <c:v>02.2019</c:v>
                </c:pt>
                <c:pt idx="38">
                  <c:v>03.2019</c:v>
                </c:pt>
                <c:pt idx="39">
                  <c:v>04.2019</c:v>
                </c:pt>
                <c:pt idx="40">
                  <c:v>05.2019</c:v>
                </c:pt>
                <c:pt idx="41">
                  <c:v>06.2019</c:v>
                </c:pt>
                <c:pt idx="42">
                  <c:v>07.2019</c:v>
                </c:pt>
                <c:pt idx="43">
                  <c:v>08.2019</c:v>
                </c:pt>
                <c:pt idx="44">
                  <c:v>09.2019</c:v>
                </c:pt>
                <c:pt idx="45">
                  <c:v>10.2019</c:v>
                </c:pt>
                <c:pt idx="46">
                  <c:v>11.2019</c:v>
                </c:pt>
                <c:pt idx="47">
                  <c:v>12.2019</c:v>
                </c:pt>
                <c:pt idx="48">
                  <c:v>01.2020</c:v>
                </c:pt>
                <c:pt idx="49">
                  <c:v>02.2020</c:v>
                </c:pt>
                <c:pt idx="50">
                  <c:v>03.2020</c:v>
                </c:pt>
                <c:pt idx="51">
                  <c:v>04.2020</c:v>
                </c:pt>
                <c:pt idx="52">
                  <c:v>05.2020</c:v>
                </c:pt>
                <c:pt idx="53">
                  <c:v>06.2020</c:v>
                </c:pt>
                <c:pt idx="54">
                  <c:v>07.2020</c:v>
                </c:pt>
                <c:pt idx="55">
                  <c:v>08.2020</c:v>
                </c:pt>
                <c:pt idx="56">
                  <c:v>09.2020</c:v>
                </c:pt>
                <c:pt idx="57">
                  <c:v>10.2020</c:v>
                </c:pt>
                <c:pt idx="58">
                  <c:v>11.2020</c:v>
                </c:pt>
                <c:pt idx="59">
                  <c:v>12.2020</c:v>
                </c:pt>
                <c:pt idx="60">
                  <c:v>01.2021</c:v>
                </c:pt>
                <c:pt idx="61">
                  <c:v>02.2021</c:v>
                </c:pt>
                <c:pt idx="62">
                  <c:v>03.2021</c:v>
                </c:pt>
                <c:pt idx="63">
                  <c:v>04.2021</c:v>
                </c:pt>
                <c:pt idx="64">
                  <c:v>05.2021</c:v>
                </c:pt>
                <c:pt idx="65">
                  <c:v>06.2021</c:v>
                </c:pt>
                <c:pt idx="66">
                  <c:v>07.2021</c:v>
                </c:pt>
                <c:pt idx="67">
                  <c:v>08.2021</c:v>
                </c:pt>
                <c:pt idx="68">
                  <c:v>09.2021</c:v>
                </c:pt>
                <c:pt idx="69">
                  <c:v>10.2021</c:v>
                </c:pt>
                <c:pt idx="70">
                  <c:v>11.2021</c:v>
                </c:pt>
                <c:pt idx="71">
                  <c:v>12.2021</c:v>
                </c:pt>
                <c:pt idx="72">
                  <c:v>01.2022</c:v>
                </c:pt>
                <c:pt idx="73">
                  <c:v>02.2022</c:v>
                </c:pt>
                <c:pt idx="74">
                  <c:v>03.2022</c:v>
                </c:pt>
                <c:pt idx="75">
                  <c:v>04.2022</c:v>
                </c:pt>
                <c:pt idx="76">
                  <c:v>05.2022</c:v>
                </c:pt>
                <c:pt idx="77">
                  <c:v>06.2022</c:v>
                </c:pt>
                <c:pt idx="78">
                  <c:v>07.2022</c:v>
                </c:pt>
                <c:pt idx="79">
                  <c:v>08.2022</c:v>
                </c:pt>
                <c:pt idx="80">
                  <c:v>09.2022</c:v>
                </c:pt>
                <c:pt idx="81">
                  <c:v>10.2022</c:v>
                </c:pt>
                <c:pt idx="82">
                  <c:v>11.2022</c:v>
                </c:pt>
                <c:pt idx="83">
                  <c:v>12.2022</c:v>
                </c:pt>
                <c:pt idx="84">
                  <c:v>01.2023</c:v>
                </c:pt>
                <c:pt idx="85">
                  <c:v>02.2023</c:v>
                </c:pt>
                <c:pt idx="86">
                  <c:v>03.2023</c:v>
                </c:pt>
                <c:pt idx="87">
                  <c:v>04.2023</c:v>
                </c:pt>
                <c:pt idx="88">
                  <c:v>05.2023</c:v>
                </c:pt>
                <c:pt idx="89">
                  <c:v>06.2023</c:v>
                </c:pt>
                <c:pt idx="90">
                  <c:v>07.2023</c:v>
                </c:pt>
                <c:pt idx="91">
                  <c:v>08.2023</c:v>
                </c:pt>
                <c:pt idx="92">
                  <c:v>09.2023</c:v>
                </c:pt>
                <c:pt idx="93">
                  <c:v>10.2023</c:v>
                </c:pt>
                <c:pt idx="94">
                  <c:v>11.2023</c:v>
                </c:pt>
                <c:pt idx="95">
                  <c:v>12.2023</c:v>
                </c:pt>
                <c:pt idx="96">
                  <c:v>01.2024</c:v>
                </c:pt>
              </c:strCache>
            </c:strRef>
          </c:cat>
          <c:val>
            <c:numRef>
              <c:f>'Bitcoin Mining Profitability'!$AB$8:$AB$104</c:f>
              <c:numCache>
                <c:formatCode>General</c:formatCode>
                <c:ptCount val="97"/>
                <c:pt idx="11" formatCode="_-* #\ ##0.0000\ &quot;€&quot;_-;\-* #\ ##0.0000\ &quot;€&quot;_-;_-* &quot;-&quot;??\ &quot;€&quot;_-;_-@_-">
                  <c:v>1.0461105310738918</c:v>
                </c:pt>
                <c:pt idx="12" formatCode="_-* #\ ##0.0000\ &quot;€&quot;_-;\-* #\ ##0.0000\ &quot;€&quot;_-;_-* &quot;-&quot;??\ &quot;€&quot;_-;_-@_-">
                  <c:v>0.94812978125845726</c:v>
                </c:pt>
                <c:pt idx="13" formatCode="_-* #\ ##0.0000\ &quot;€&quot;_-;\-* #\ ##0.0000\ &quot;€&quot;_-;_-* &quot;-&quot;??\ &quot;€&quot;_-;_-@_-">
                  <c:v>0.88895373346734985</c:v>
                </c:pt>
                <c:pt idx="14" formatCode="_-* #\ ##0.0000\ &quot;€&quot;_-;\-* #\ ##0.0000\ &quot;€&quot;_-;_-* &quot;-&quot;??\ &quot;€&quot;_-;_-@_-">
                  <c:v>0.84335967593750605</c:v>
                </c:pt>
                <c:pt idx="15" formatCode="_-* #\ ##0.0000\ &quot;€&quot;_-;\-* #\ ##0.0000\ &quot;€&quot;_-;_-* &quot;-&quot;??\ &quot;€&quot;_-;_-@_-">
                  <c:v>0.79900425572248046</c:v>
                </c:pt>
                <c:pt idx="16" formatCode="_-* #\ ##0.0000\ &quot;€&quot;_-;\-* #\ ##0.0000\ &quot;€&quot;_-;_-* &quot;-&quot;??\ &quot;€&quot;_-;_-@_-">
                  <c:v>0.78675889947729238</c:v>
                </c:pt>
                <c:pt idx="17" formatCode="_-* #\ ##0.0000\ &quot;€&quot;_-;\-* #\ ##0.0000\ &quot;€&quot;_-;_-* &quot;-&quot;??\ &quot;€&quot;_-;_-@_-">
                  <c:v>0.75273159114100874</c:v>
                </c:pt>
                <c:pt idx="18" formatCode="_-* #\ ##0.0000\ &quot;€&quot;_-;\-* #\ ##0.0000\ &quot;€&quot;_-;_-* &quot;-&quot;??\ &quot;€&quot;_-;_-@_-">
                  <c:v>0.74717497506720754</c:v>
                </c:pt>
                <c:pt idx="19" formatCode="_-* #\ ##0.0000\ &quot;€&quot;_-;\-* #\ ##0.0000\ &quot;€&quot;_-;_-* &quot;-&quot;??\ &quot;€&quot;_-;_-@_-">
                  <c:v>0.77644052255173601</c:v>
                </c:pt>
                <c:pt idx="20" formatCode="_-* #\ ##0.0000\ &quot;€&quot;_-;\-* #\ ##0.0000\ &quot;€&quot;_-;_-* &quot;-&quot;??\ &quot;€&quot;_-;_-@_-">
                  <c:v>0.81250548183139071</c:v>
                </c:pt>
                <c:pt idx="21" formatCode="_-* #\ ##0.0000\ &quot;€&quot;_-;\-* #\ ##0.0000\ &quot;€&quot;_-;_-* &quot;-&quot;??\ &quot;€&quot;_-;_-@_-">
                  <c:v>0.85318943570181449</c:v>
                </c:pt>
                <c:pt idx="22" formatCode="_-* #\ ##0.0000\ &quot;€&quot;_-;\-* #\ ##0.0000\ &quot;€&quot;_-;_-* &quot;-&quot;??\ &quot;€&quot;_-;_-@_-">
                  <c:v>0.91295303085042578</c:v>
                </c:pt>
                <c:pt idx="23" formatCode="_-* #\ ##0.0000\ &quot;€&quot;_-;\-* #\ ##0.0000\ &quot;€&quot;_-;_-* &quot;-&quot;??\ &quot;€&quot;_-;_-@_-">
                  <c:v>1.0876481602830415</c:v>
                </c:pt>
                <c:pt idx="24" formatCode="_-* #\ ##0.0000\ &quot;€&quot;_-;\-* #\ ##0.0000\ &quot;€&quot;_-;_-* &quot;-&quot;??\ &quot;€&quot;_-;_-@_-">
                  <c:v>1.1726985662870242</c:v>
                </c:pt>
                <c:pt idx="25" formatCode="_-* #\ ##0.0000\ &quot;€&quot;_-;\-* #\ ##0.0000\ &quot;€&quot;_-;_-* &quot;-&quot;??\ &quot;€&quot;_-;_-@_-">
                  <c:v>1.1801066051855227</c:v>
                </c:pt>
                <c:pt idx="26" formatCode="_-* #\ ##0.0000\ &quot;€&quot;_-;\-* #\ ##0.0000\ &quot;€&quot;_-;_-* &quot;-&quot;??\ &quot;€&quot;_-;_-@_-">
                  <c:v>1.174490244901534</c:v>
                </c:pt>
                <c:pt idx="27" formatCode="_-* #\ ##0.0000\ &quot;€&quot;_-;\-* #\ ##0.0000\ &quot;€&quot;_-;_-* &quot;-&quot;??\ &quot;€&quot;_-;_-@_-">
                  <c:v>1.1613115827646174</c:v>
                </c:pt>
                <c:pt idx="28" formatCode="_-* #\ ##0.0000\ &quot;€&quot;_-;\-* #\ ##0.0000\ &quot;€&quot;_-;_-* &quot;-&quot;??\ &quot;€&quot;_-;_-@_-">
                  <c:v>1.1182549578359227</c:v>
                </c:pt>
                <c:pt idx="29" formatCode="_-* #\ ##0.0000\ &quot;€&quot;_-;\-* #\ ##0.0000\ &quot;€&quot;_-;_-* &quot;-&quot;??\ &quot;€&quot;_-;_-@_-">
                  <c:v>1.0549595010403998</c:v>
                </c:pt>
                <c:pt idx="30" formatCode="_-* #\ ##0.0000\ &quot;€&quot;_-;\-* #\ ##0.0000\ &quot;€&quot;_-;_-* &quot;-&quot;??\ &quot;€&quot;_-;_-@_-">
                  <c:v>1.0091001104313386</c:v>
                </c:pt>
                <c:pt idx="31" formatCode="_-* #\ ##0.0000\ &quot;€&quot;_-;\-* #\ ##0.0000\ &quot;€&quot;_-;_-* &quot;-&quot;??\ &quot;€&quot;_-;_-@_-">
                  <c:v>0.94478307745994083</c:v>
                </c:pt>
                <c:pt idx="32" formatCode="_-* #\ ##0.0000\ &quot;€&quot;_-;\-* #\ ##0.0000\ &quot;€&quot;_-;_-* &quot;-&quot;??\ &quot;€&quot;_-;_-@_-">
                  <c:v>0.87207083021632503</c:v>
                </c:pt>
                <c:pt idx="33" formatCode="_-* #\ ##0.0000\ &quot;€&quot;_-;\-* #\ ##0.0000\ &quot;€&quot;_-;_-* &quot;-&quot;??\ &quot;€&quot;_-;_-@_-">
                  <c:v>0.79644028346572948</c:v>
                </c:pt>
                <c:pt idx="34" formatCode="_-* #\ ##0.0000\ &quot;€&quot;_-;\-* #\ ##0.0000\ &quot;€&quot;_-;_-* &quot;-&quot;??\ &quot;€&quot;_-;_-@_-">
                  <c:v>0.69188221655793669</c:v>
                </c:pt>
                <c:pt idx="35" formatCode="_-* #\ ##0.0000\ &quot;€&quot;_-;\-* #\ ##0.0000\ &quot;€&quot;_-;_-* &quot;-&quot;??\ &quot;€&quot;_-;_-@_-">
                  <c:v>0.46972518041993161</c:v>
                </c:pt>
                <c:pt idx="36" formatCode="_-* #\ ##0.0000\ &quot;€&quot;_-;\-* #\ ##0.0000\ &quot;€&quot;_-;_-* &quot;-&quot;??\ &quot;€&quot;_-;_-@_-">
                  <c:v>0.33634137581307066</c:v>
                </c:pt>
                <c:pt idx="37" formatCode="_-* #\ ##0.0000\ &quot;€&quot;_-;\-* #\ ##0.0000\ &quot;€&quot;_-;_-* &quot;-&quot;??\ &quot;€&quot;_-;_-@_-">
                  <c:v>0.2848449149877863</c:v>
                </c:pt>
                <c:pt idx="38" formatCode="_-* #\ ##0.0000\ &quot;€&quot;_-;\-* #\ ##0.0000\ &quot;€&quot;_-;_-* &quot;-&quot;??\ &quot;€&quot;_-;_-@_-">
                  <c:v>0.24729982716168272</c:v>
                </c:pt>
                <c:pt idx="39" formatCode="_-* #\ ##0.0000\ &quot;€&quot;_-;\-* #\ ##0.0000\ &quot;€&quot;_-;_-* &quot;-&quot;??\ &quot;€&quot;_-;_-@_-">
                  <c:v>0.22371716718981163</c:v>
                </c:pt>
                <c:pt idx="40" formatCode="_-* #\ ##0.0000\ &quot;€&quot;_-;\-* #\ ##0.0000\ &quot;€&quot;_-;_-* &quot;-&quot;??\ &quot;€&quot;_-;_-@_-">
                  <c:v>0.20780004335667243</c:v>
                </c:pt>
                <c:pt idx="41" formatCode="_-* #\ ##0.0000\ &quot;€&quot;_-;\-* #\ ##0.0000\ &quot;€&quot;_-;_-* &quot;-&quot;??\ &quot;€&quot;_-;_-@_-">
                  <c:v>0.20649064698682304</c:v>
                </c:pt>
                <c:pt idx="42" formatCode="_-* #\ ##0.0000\ &quot;€&quot;_-;\-* #\ ##0.0000\ &quot;€&quot;_-;_-* &quot;-&quot;??\ &quot;€&quot;_-;_-@_-">
                  <c:v>0.20658194297855889</c:v>
                </c:pt>
                <c:pt idx="43" formatCode="_-* #\ ##0.0000\ &quot;€&quot;_-;\-* #\ ##0.0000\ &quot;€&quot;_-;_-* &quot;-&quot;??\ &quot;€&quot;_-;_-@_-">
                  <c:v>0.20715074957522964</c:v>
                </c:pt>
                <c:pt idx="44" formatCode="_-* #\ ##0.0000\ &quot;€&quot;_-;\-* #\ ##0.0000\ &quot;€&quot;_-;_-* &quot;-&quot;??\ &quot;€&quot;_-;_-@_-">
                  <c:v>0.20738840918286514</c:v>
                </c:pt>
                <c:pt idx="45" formatCode="_-* #\ ##0.0000\ &quot;€&quot;_-;\-* #\ ##0.0000\ &quot;€&quot;_-;_-* &quot;-&quot;??\ &quot;€&quot;_-;_-@_-">
                  <c:v>0.20374689356633049</c:v>
                </c:pt>
                <c:pt idx="46" formatCode="_-* #\ ##0.0000\ &quot;€&quot;_-;\-* #\ ##0.0000\ &quot;€&quot;_-;_-* &quot;-&quot;??\ &quot;€&quot;_-;_-@_-">
                  <c:v>0.20248826798975769</c:v>
                </c:pt>
                <c:pt idx="47" formatCode="_-* #\ ##0.0000\ &quot;€&quot;_-;\-* #\ ##0.0000\ &quot;€&quot;_-;_-* &quot;-&quot;??\ &quot;€&quot;_-;_-@_-">
                  <c:v>0.20100131424025114</c:v>
                </c:pt>
                <c:pt idx="48" formatCode="_-* #\ ##0.0000\ &quot;€&quot;_-;\-* #\ ##0.0000\ &quot;€&quot;_-;_-* &quot;-&quot;??\ &quot;€&quot;_-;_-@_-">
                  <c:v>0.20058077355367698</c:v>
                </c:pt>
                <c:pt idx="49" formatCode="_-* #\ ##0.0000\ &quot;€&quot;_-;\-* #\ ##0.0000\ &quot;€&quot;_-;_-* &quot;-&quot;??\ &quot;€&quot;_-;_-@_-">
                  <c:v>0.20093372557236855</c:v>
                </c:pt>
                <c:pt idx="50" formatCode="_-* #\ ##0.0000\ &quot;€&quot;_-;\-* #\ ##0.0000\ &quot;€&quot;_-;_-* &quot;-&quot;??\ &quot;€&quot;_-;_-@_-">
                  <c:v>0.19696070601525553</c:v>
                </c:pt>
                <c:pt idx="51" formatCode="_-* #\ ##0.0000\ &quot;€&quot;_-;\-* #\ ##0.0000\ &quot;€&quot;_-;_-* &quot;-&quot;??\ &quot;€&quot;_-;_-@_-">
                  <c:v>0.19095736405310137</c:v>
                </c:pt>
                <c:pt idx="52" formatCode="_-* #\ ##0.0000\ &quot;€&quot;_-;\-* #\ ##0.0000\ &quot;€&quot;_-;_-* &quot;-&quot;??\ &quot;€&quot;_-;_-@_-">
                  <c:v>0.17594689901447033</c:v>
                </c:pt>
                <c:pt idx="53" formatCode="_-* #\ ##0.0000\ &quot;€&quot;_-;\-* #\ ##0.0000\ &quot;€&quot;_-;_-* &quot;-&quot;??\ &quot;€&quot;_-;_-@_-">
                  <c:v>0.15663881792454093</c:v>
                </c:pt>
                <c:pt idx="54" formatCode="_-* #\ ##0.0000\ &quot;€&quot;_-;\-* #\ ##0.0000\ &quot;€&quot;_-;_-* &quot;-&quot;??\ &quot;€&quot;_-;_-@_-">
                  <c:v>0.13725313700093569</c:v>
                </c:pt>
                <c:pt idx="55" formatCode="_-* #\ ##0.0000\ &quot;€&quot;_-;\-* #\ ##0.0000\ &quot;€&quot;_-;_-* &quot;-&quot;??\ &quot;€&quot;_-;_-@_-">
                  <c:v>0.12250755343196423</c:v>
                </c:pt>
                <c:pt idx="56" formatCode="_-* #\ ##0.0000\ &quot;€&quot;_-;\-* #\ ##0.0000\ &quot;€&quot;_-;_-* &quot;-&quot;??\ &quot;€&quot;_-;_-@_-">
                  <c:v>0.1107264259493798</c:v>
                </c:pt>
                <c:pt idx="57" formatCode="_-* #\ ##0.0000\ &quot;€&quot;_-;\-* #\ ##0.0000\ &quot;€&quot;_-;_-* &quot;-&quot;??\ &quot;€&quot;_-;_-@_-">
                  <c:v>0.10400888884448077</c:v>
                </c:pt>
                <c:pt idx="58" formatCode="_-* #\ ##0.0000\ &quot;€&quot;_-;\-* #\ ##0.0000\ &quot;€&quot;_-;_-* &quot;-&quot;??\ &quot;€&quot;_-;_-@_-">
                  <c:v>0.10144300487541981</c:v>
                </c:pt>
                <c:pt idx="59" formatCode="_-* #\ ##0.0000\ &quot;€&quot;_-;\-* #\ ##0.0000\ &quot;€&quot;_-;_-* &quot;-&quot;??\ &quot;€&quot;_-;_-@_-">
                  <c:v>0.10154756083962346</c:v>
                </c:pt>
                <c:pt idx="60" formatCode="_-* #\ ##0.0000\ &quot;€&quot;_-;\-* #\ ##0.0000\ &quot;€&quot;_-;_-* &quot;-&quot;??\ &quot;€&quot;_-;_-@_-">
                  <c:v>0.10701376154428455</c:v>
                </c:pt>
                <c:pt idx="61" formatCode="_-* #\ ##0.0000\ &quot;€&quot;_-;\-* #\ ##0.0000\ &quot;€&quot;_-;_-* &quot;-&quot;??\ &quot;€&quot;_-;_-@_-">
                  <c:v>0.11656166417417931</c:v>
                </c:pt>
                <c:pt idx="62" formatCode="_-* #\ ##0.0000\ &quot;€&quot;_-;\-* #\ ##0.0000\ &quot;€&quot;_-;_-* &quot;-&quot;??\ &quot;€&quot;_-;_-@_-">
                  <c:v>0.13344676138465913</c:v>
                </c:pt>
                <c:pt idx="63" formatCode="_-* #\ ##0.0000\ &quot;€&quot;_-;\-* #\ ##0.0000\ &quot;€&quot;_-;_-* &quot;-&quot;??\ &quot;€&quot;_-;_-@_-">
                  <c:v>0.1473590684073138</c:v>
                </c:pt>
                <c:pt idx="64" formatCode="_-* #\ ##0.0000\ &quot;€&quot;_-;\-* #\ ##0.0000\ &quot;€&quot;_-;_-* &quot;-&quot;??\ &quot;€&quot;_-;_-@_-">
                  <c:v>0.15926404653337498</c:v>
                </c:pt>
                <c:pt idx="65" formatCode="_-* #\ ##0.0000\ &quot;€&quot;_-;\-* #\ ##0.0000\ &quot;€&quot;_-;_-* &quot;-&quot;??\ &quot;€&quot;_-;_-@_-">
                  <c:v>0.16593645466933307</c:v>
                </c:pt>
                <c:pt idx="66" formatCode="_-* #\ ##0.0000\ &quot;€&quot;_-;\-* #\ ##0.0000\ &quot;€&quot;_-;_-* &quot;-&quot;??\ &quot;€&quot;_-;_-@_-">
                  <c:v>0.18148192583237668</c:v>
                </c:pt>
                <c:pt idx="67" formatCode="_-* #\ ##0.0000\ &quot;€&quot;_-;\-* #\ ##0.0000\ &quot;€&quot;_-;_-* &quot;-&quot;??\ &quot;€&quot;_-;_-@_-">
                  <c:v>0.20327785175719115</c:v>
                </c:pt>
                <c:pt idx="68" formatCode="_-* #\ ##0.0000\ &quot;€&quot;_-;\-* #\ ##0.0000\ &quot;€&quot;_-;_-* &quot;-&quot;??\ &quot;€&quot;_-;_-@_-">
                  <c:v>0.22073424219652624</c:v>
                </c:pt>
                <c:pt idx="69" formatCode="_-* #\ ##0.0000\ &quot;€&quot;_-;\-* #\ ##0.0000\ &quot;€&quot;_-;_-* &quot;-&quot;??\ &quot;€&quot;_-;_-@_-">
                  <c:v>0.24284402994678292</c:v>
                </c:pt>
                <c:pt idx="70" formatCode="_-* #\ ##0.0000\ &quot;€&quot;_-;\-* #\ ##0.0000\ &quot;€&quot;_-;_-* &quot;-&quot;??\ &quot;€&quot;_-;_-@_-">
                  <c:v>0.25912662509951229</c:v>
                </c:pt>
                <c:pt idx="71" formatCode="_-* #\ ##0.0000\ &quot;€&quot;_-;\-* #\ ##0.0000\ &quot;€&quot;_-;_-* &quot;-&quot;??\ &quot;€&quot;_-;_-@_-">
                  <c:v>0.26834228402099408</c:v>
                </c:pt>
                <c:pt idx="72" formatCode="_-* #\ ##0.0000\ &quot;€&quot;_-;\-* #\ ##0.0000\ &quot;€&quot;_-;_-* &quot;-&quot;??\ &quot;€&quot;_-;_-@_-">
                  <c:v>0.26733541735414412</c:v>
                </c:pt>
                <c:pt idx="73" formatCode="_-* #\ ##0.0000\ &quot;€&quot;_-;\-* #\ ##0.0000\ &quot;€&quot;_-;_-* &quot;-&quot;??\ &quot;€&quot;_-;_-@_-">
                  <c:v>0.25993219178065469</c:v>
                </c:pt>
                <c:pt idx="74" formatCode="_-* #\ ##0.0000\ &quot;€&quot;_-;\-* #\ ##0.0000\ &quot;€&quot;_-;_-* &quot;-&quot;??\ &quot;€&quot;_-;_-@_-">
                  <c:v>0.24960215921650566</c:v>
                </c:pt>
                <c:pt idx="75" formatCode="_-* #\ ##0.0000\ &quot;€&quot;_-;\-* #\ ##0.0000\ &quot;€&quot;_-;_-* &quot;-&quot;??\ &quot;€&quot;_-;_-@_-">
                  <c:v>0.24050348090624205</c:v>
                </c:pt>
                <c:pt idx="76" formatCode="_-* #\ ##0.0000\ &quot;€&quot;_-;\-* #\ ##0.0000\ &quot;€&quot;_-;_-* &quot;-&quot;??\ &quot;€&quot;_-;_-@_-">
                  <c:v>0.23123686492605797</c:v>
                </c:pt>
                <c:pt idx="77" formatCode="_-* #\ ##0.0000\ &quot;€&quot;_-;\-* #\ ##0.0000\ &quot;€&quot;_-;_-* &quot;-&quot;??\ &quot;€&quot;_-;_-@_-">
                  <c:v>0.22629067125899802</c:v>
                </c:pt>
                <c:pt idx="78" formatCode="_-* #\ ##0.0000\ &quot;€&quot;_-;\-* #\ ##0.0000\ &quot;€&quot;_-;_-* &quot;-&quot;??\ &quot;€&quot;_-;_-@_-">
                  <c:v>0.21247254767678814</c:v>
                </c:pt>
                <c:pt idx="79" formatCode="_-* #\ ##0.0000\ &quot;€&quot;_-;\-* #\ ##0.0000\ &quot;€&quot;_-;_-* &quot;-&quot;??\ &quot;€&quot;_-;_-@_-">
                  <c:v>0.19250203178143241</c:v>
                </c:pt>
                <c:pt idx="80" formatCode="_-* #\ ##0.0000\ &quot;€&quot;_-;\-* #\ ##0.0000\ &quot;€&quot;_-;_-* &quot;-&quot;??\ &quot;€&quot;_-;_-@_-">
                  <c:v>0.17591379644725949</c:v>
                </c:pt>
                <c:pt idx="81" formatCode="_-* #\ ##0.0000\ &quot;€&quot;_-;\-* #\ ##0.0000\ &quot;€&quot;_-;_-* &quot;-&quot;??\ &quot;€&quot;_-;_-@_-">
                  <c:v>0.15462817098038281</c:v>
                </c:pt>
                <c:pt idx="82" formatCode="_-* #\ ##0.0000\ &quot;€&quot;_-;\-* #\ ##0.0000\ &quot;€&quot;_-;_-* &quot;-&quot;??\ &quot;€&quot;_-;_-@_-">
                  <c:v>0.13360343524182264</c:v>
                </c:pt>
                <c:pt idx="83" formatCode="_-* #\ ##0.0000\ &quot;€&quot;_-;\-* #\ ##0.0000\ &quot;€&quot;_-;_-* &quot;-&quot;??\ &quot;€&quot;_-;_-@_-">
                  <c:v>0.11806321283333399</c:v>
                </c:pt>
                <c:pt idx="84" formatCode="_-* #\ ##0.0000\ &quot;€&quot;_-;\-* #\ ##0.0000\ &quot;€&quot;_-;_-* &quot;-&quot;??\ &quot;€&quot;_-;_-@_-">
                  <c:v>0.10770934539761974</c:v>
                </c:pt>
                <c:pt idx="85" formatCode="_-* #\ ##0.0000\ &quot;€&quot;_-;\-* #\ ##0.0000\ &quot;€&quot;_-;_-* &quot;-&quot;??\ &quot;€&quot;_-;_-@_-">
                  <c:v>9.9638246302063374E-2</c:v>
                </c:pt>
                <c:pt idx="86" formatCode="_-* #\ ##0.0000\ &quot;€&quot;_-;\-* #\ ##0.0000\ &quot;€&quot;_-;_-* &quot;-&quot;??\ &quot;€&quot;_-;_-@_-">
                  <c:v>9.0716532392779145E-2</c:v>
                </c:pt>
                <c:pt idx="87" formatCode="_-* #\ ##0.0000\ &quot;€&quot;_-;\-* #\ ##0.0000\ &quot;€&quot;_-;_-* &quot;-&quot;??\ &quot;€&quot;_-;_-@_-">
                  <c:v>8.2035545705702831E-2</c:v>
                </c:pt>
                <c:pt idx="88" formatCode="_-* #\ ##0.0000\ &quot;€&quot;_-;\-* #\ ##0.0000\ &quot;€&quot;_-;_-* &quot;-&quot;??\ &quot;€&quot;_-;_-@_-">
                  <c:v>7.7903276818231143E-2</c:v>
                </c:pt>
                <c:pt idx="89" formatCode="_-* #\ ##0.0000\ &quot;€&quot;_-;\-* #\ ##0.0000\ &quot;€&quot;_-;_-* &quot;-&quot;??\ &quot;€&quot;_-;_-@_-">
                  <c:v>7.5015312360706549E-2</c:v>
                </c:pt>
                <c:pt idx="90" formatCode="_-* #\ ##0.0000\ &quot;€&quot;_-;\-* #\ ##0.0000\ &quot;€&quot;_-;_-* &quot;-&quot;??\ &quot;€&quot;_-;_-@_-">
                  <c:v>7.3020671490334574E-2</c:v>
                </c:pt>
                <c:pt idx="91" formatCode="_-* #\ ##0.0000\ &quot;€&quot;_-;\-* #\ ##0.0000\ &quot;€&quot;_-;_-* &quot;-&quot;??\ &quot;€&quot;_-;_-@_-">
                  <c:v>6.9580684971741094E-2</c:v>
                </c:pt>
                <c:pt idx="92" formatCode="_-* #\ ##0.0000\ &quot;€&quot;_-;\-* #\ ##0.0000\ &quot;€&quot;_-;_-* &quot;-&quot;??\ &quot;€&quot;_-;_-@_-">
                  <c:v>6.7663694259211954E-2</c:v>
                </c:pt>
                <c:pt idx="93" formatCode="_-* #\ ##0.0000\ &quot;€&quot;_-;\-* #\ ##0.0000\ &quot;€&quot;_-;_-* &quot;-&quot;??\ &quot;€&quot;_-;_-@_-">
                  <c:v>6.6431449098179371E-2</c:v>
                </c:pt>
                <c:pt idx="94" formatCode="_-* #\ ##0.0000\ &quot;€&quot;_-;\-* #\ ##0.0000\ &quot;€&quot;_-;_-* &quot;-&quot;??\ &quot;€&quot;_-;_-@_-">
                  <c:v>6.7943845894483698E-2</c:v>
                </c:pt>
                <c:pt idx="95" formatCode="_-* #\ ##0.0000\ &quot;€&quot;_-;\-* #\ ##0.0000\ &quot;€&quot;_-;_-* &quot;-&quot;??\ &quot;€&quot;_-;_-@_-">
                  <c:v>7.0894511336827171E-2</c:v>
                </c:pt>
                <c:pt idx="96" formatCode="_-* #\ ##0.0000\ &quot;€&quot;_-;\-* #\ ##0.0000\ &quot;€&quot;_-;_-* &quot;-&quot;??\ &quot;€&quot;_-;_-@_-">
                  <c:v>7.1583730884035773E-2</c:v>
                </c:pt>
              </c:numCache>
            </c:numRef>
          </c:val>
          <c:smooth val="0"/>
          <c:extLst>
            <c:ext xmlns:c16="http://schemas.microsoft.com/office/drawing/2014/chart" uri="{C3380CC4-5D6E-409C-BE32-E72D297353CC}">
              <c16:uniqueId val="{00000001-ED56-46C7-A3E7-9F0BC358AEB5}"/>
            </c:ext>
          </c:extLst>
        </c:ser>
        <c:ser>
          <c:idx val="2"/>
          <c:order val="2"/>
          <c:tx>
            <c:strRef>
              <c:f>'Bitcoin Mining Profitability'!$AC$7</c:f>
              <c:strCache>
                <c:ptCount val="1"/>
                <c:pt idx="0">
                  <c:v>24 Month Moving Average</c:v>
                </c:pt>
              </c:strCache>
            </c:strRef>
          </c:tx>
          <c:spPr>
            <a:ln w="28575" cap="rnd">
              <a:solidFill>
                <a:schemeClr val="accent3"/>
              </a:solidFill>
              <a:round/>
            </a:ln>
            <a:effectLst/>
          </c:spPr>
          <c:marker>
            <c:symbol val="none"/>
          </c:marker>
          <c:cat>
            <c:strRef>
              <c:f>'Bitcoin Mining Profitability'!$Z$8:$Z$104</c:f>
              <c:strCache>
                <c:ptCount val="97"/>
                <c:pt idx="0">
                  <c:v>01.2016</c:v>
                </c:pt>
                <c:pt idx="1">
                  <c:v>02.2016</c:v>
                </c:pt>
                <c:pt idx="2">
                  <c:v>03.2016</c:v>
                </c:pt>
                <c:pt idx="3">
                  <c:v>04.2016</c:v>
                </c:pt>
                <c:pt idx="4">
                  <c:v>05.2016</c:v>
                </c:pt>
                <c:pt idx="5">
                  <c:v>06.2016</c:v>
                </c:pt>
                <c:pt idx="6">
                  <c:v>07.2016</c:v>
                </c:pt>
                <c:pt idx="7">
                  <c:v>08.2016</c:v>
                </c:pt>
                <c:pt idx="8">
                  <c:v>09.2016</c:v>
                </c:pt>
                <c:pt idx="9">
                  <c:v>10.2016</c:v>
                </c:pt>
                <c:pt idx="10">
                  <c:v>11.2016</c:v>
                </c:pt>
                <c:pt idx="11">
                  <c:v>12.2016</c:v>
                </c:pt>
                <c:pt idx="12">
                  <c:v>01.2017</c:v>
                </c:pt>
                <c:pt idx="13">
                  <c:v>02.2017</c:v>
                </c:pt>
                <c:pt idx="14">
                  <c:v>03.2017</c:v>
                </c:pt>
                <c:pt idx="15">
                  <c:v>04.2017</c:v>
                </c:pt>
                <c:pt idx="16">
                  <c:v>05.2017</c:v>
                </c:pt>
                <c:pt idx="17">
                  <c:v>06.2017</c:v>
                </c:pt>
                <c:pt idx="18">
                  <c:v>07.2017</c:v>
                </c:pt>
                <c:pt idx="19">
                  <c:v>08.2017</c:v>
                </c:pt>
                <c:pt idx="20">
                  <c:v>09.2017</c:v>
                </c:pt>
                <c:pt idx="21">
                  <c:v>10.2017</c:v>
                </c:pt>
                <c:pt idx="22">
                  <c:v>11.2017</c:v>
                </c:pt>
                <c:pt idx="23">
                  <c:v>12.2017</c:v>
                </c:pt>
                <c:pt idx="24">
                  <c:v>01.2018</c:v>
                </c:pt>
                <c:pt idx="25">
                  <c:v>02.2018</c:v>
                </c:pt>
                <c:pt idx="26">
                  <c:v>03.2018</c:v>
                </c:pt>
                <c:pt idx="27">
                  <c:v>04.2018</c:v>
                </c:pt>
                <c:pt idx="28">
                  <c:v>05.2018</c:v>
                </c:pt>
                <c:pt idx="29">
                  <c:v>06.2018</c:v>
                </c:pt>
                <c:pt idx="30">
                  <c:v>07.2018</c:v>
                </c:pt>
                <c:pt idx="31">
                  <c:v>08.2018</c:v>
                </c:pt>
                <c:pt idx="32">
                  <c:v>09.2018</c:v>
                </c:pt>
                <c:pt idx="33">
                  <c:v>10.2018</c:v>
                </c:pt>
                <c:pt idx="34">
                  <c:v>11.2018</c:v>
                </c:pt>
                <c:pt idx="35">
                  <c:v>12.2018</c:v>
                </c:pt>
                <c:pt idx="36">
                  <c:v>01.2019</c:v>
                </c:pt>
                <c:pt idx="37">
                  <c:v>02.2019</c:v>
                </c:pt>
                <c:pt idx="38">
                  <c:v>03.2019</c:v>
                </c:pt>
                <c:pt idx="39">
                  <c:v>04.2019</c:v>
                </c:pt>
                <c:pt idx="40">
                  <c:v>05.2019</c:v>
                </c:pt>
                <c:pt idx="41">
                  <c:v>06.2019</c:v>
                </c:pt>
                <c:pt idx="42">
                  <c:v>07.2019</c:v>
                </c:pt>
                <c:pt idx="43">
                  <c:v>08.2019</c:v>
                </c:pt>
                <c:pt idx="44">
                  <c:v>09.2019</c:v>
                </c:pt>
                <c:pt idx="45">
                  <c:v>10.2019</c:v>
                </c:pt>
                <c:pt idx="46">
                  <c:v>11.2019</c:v>
                </c:pt>
                <c:pt idx="47">
                  <c:v>12.2019</c:v>
                </c:pt>
                <c:pt idx="48">
                  <c:v>01.2020</c:v>
                </c:pt>
                <c:pt idx="49">
                  <c:v>02.2020</c:v>
                </c:pt>
                <c:pt idx="50">
                  <c:v>03.2020</c:v>
                </c:pt>
                <c:pt idx="51">
                  <c:v>04.2020</c:v>
                </c:pt>
                <c:pt idx="52">
                  <c:v>05.2020</c:v>
                </c:pt>
                <c:pt idx="53">
                  <c:v>06.2020</c:v>
                </c:pt>
                <c:pt idx="54">
                  <c:v>07.2020</c:v>
                </c:pt>
                <c:pt idx="55">
                  <c:v>08.2020</c:v>
                </c:pt>
                <c:pt idx="56">
                  <c:v>09.2020</c:v>
                </c:pt>
                <c:pt idx="57">
                  <c:v>10.2020</c:v>
                </c:pt>
                <c:pt idx="58">
                  <c:v>11.2020</c:v>
                </c:pt>
                <c:pt idx="59">
                  <c:v>12.2020</c:v>
                </c:pt>
                <c:pt idx="60">
                  <c:v>01.2021</c:v>
                </c:pt>
                <c:pt idx="61">
                  <c:v>02.2021</c:v>
                </c:pt>
                <c:pt idx="62">
                  <c:v>03.2021</c:v>
                </c:pt>
                <c:pt idx="63">
                  <c:v>04.2021</c:v>
                </c:pt>
                <c:pt idx="64">
                  <c:v>05.2021</c:v>
                </c:pt>
                <c:pt idx="65">
                  <c:v>06.2021</c:v>
                </c:pt>
                <c:pt idx="66">
                  <c:v>07.2021</c:v>
                </c:pt>
                <c:pt idx="67">
                  <c:v>08.2021</c:v>
                </c:pt>
                <c:pt idx="68">
                  <c:v>09.2021</c:v>
                </c:pt>
                <c:pt idx="69">
                  <c:v>10.2021</c:v>
                </c:pt>
                <c:pt idx="70">
                  <c:v>11.2021</c:v>
                </c:pt>
                <c:pt idx="71">
                  <c:v>12.2021</c:v>
                </c:pt>
                <c:pt idx="72">
                  <c:v>01.2022</c:v>
                </c:pt>
                <c:pt idx="73">
                  <c:v>02.2022</c:v>
                </c:pt>
                <c:pt idx="74">
                  <c:v>03.2022</c:v>
                </c:pt>
                <c:pt idx="75">
                  <c:v>04.2022</c:v>
                </c:pt>
                <c:pt idx="76">
                  <c:v>05.2022</c:v>
                </c:pt>
                <c:pt idx="77">
                  <c:v>06.2022</c:v>
                </c:pt>
                <c:pt idx="78">
                  <c:v>07.2022</c:v>
                </c:pt>
                <c:pt idx="79">
                  <c:v>08.2022</c:v>
                </c:pt>
                <c:pt idx="80">
                  <c:v>09.2022</c:v>
                </c:pt>
                <c:pt idx="81">
                  <c:v>10.2022</c:v>
                </c:pt>
                <c:pt idx="82">
                  <c:v>11.2022</c:v>
                </c:pt>
                <c:pt idx="83">
                  <c:v>12.2022</c:v>
                </c:pt>
                <c:pt idx="84">
                  <c:v>01.2023</c:v>
                </c:pt>
                <c:pt idx="85">
                  <c:v>02.2023</c:v>
                </c:pt>
                <c:pt idx="86">
                  <c:v>03.2023</c:v>
                </c:pt>
                <c:pt idx="87">
                  <c:v>04.2023</c:v>
                </c:pt>
                <c:pt idx="88">
                  <c:v>05.2023</c:v>
                </c:pt>
                <c:pt idx="89">
                  <c:v>06.2023</c:v>
                </c:pt>
                <c:pt idx="90">
                  <c:v>07.2023</c:v>
                </c:pt>
                <c:pt idx="91">
                  <c:v>08.2023</c:v>
                </c:pt>
                <c:pt idx="92">
                  <c:v>09.2023</c:v>
                </c:pt>
                <c:pt idx="93">
                  <c:v>10.2023</c:v>
                </c:pt>
                <c:pt idx="94">
                  <c:v>11.2023</c:v>
                </c:pt>
                <c:pt idx="95">
                  <c:v>12.2023</c:v>
                </c:pt>
                <c:pt idx="96">
                  <c:v>01.2024</c:v>
                </c:pt>
              </c:strCache>
            </c:strRef>
          </c:cat>
          <c:val>
            <c:numRef>
              <c:f>'Bitcoin Mining Profitability'!$AC$8:$AC$104</c:f>
              <c:numCache>
                <c:formatCode>General</c:formatCode>
                <c:ptCount val="97"/>
                <c:pt idx="23" formatCode="_-* #\ ##0.0000\ &quot;€&quot;_-;\-* #\ ##0.0000\ &quot;€&quot;_-;_-* &quot;-&quot;??\ &quot;€&quot;_-;_-@_-">
                  <c:v>1.0668793456784669</c:v>
                </c:pt>
                <c:pt idx="24" formatCode="_-* #\ ##0.0000\ &quot;€&quot;_-;\-* #\ ##0.0000\ &quot;€&quot;_-;_-* &quot;-&quot;??\ &quot;€&quot;_-;_-@_-">
                  <c:v>1.0604141737727408</c:v>
                </c:pt>
                <c:pt idx="25" formatCode="_-* #\ ##0.0000\ &quot;€&quot;_-;\-* #\ ##0.0000\ &quot;€&quot;_-;_-* &quot;-&quot;??\ &quot;€&quot;_-;_-@_-">
                  <c:v>1.0345301693264362</c:v>
                </c:pt>
                <c:pt idx="26" formatCode="_-* #\ ##0.0000\ &quot;€&quot;_-;\-* #\ ##0.0000\ &quot;€&quot;_-;_-* &quot;-&quot;??\ &quot;€&quot;_-;_-@_-">
                  <c:v>1.0089249604195201</c:v>
                </c:pt>
                <c:pt idx="27" formatCode="_-* #\ ##0.0000\ &quot;€&quot;_-;\-* #\ ##0.0000\ &quot;€&quot;_-;_-* &quot;-&quot;??\ &quot;€&quot;_-;_-@_-">
                  <c:v>0.98015791924354889</c:v>
                </c:pt>
                <c:pt idx="28" formatCode="_-* #\ ##0.0000\ &quot;€&quot;_-;\-* #\ ##0.0000\ &quot;€&quot;_-;_-* &quot;-&quot;??\ &quot;€&quot;_-;_-@_-">
                  <c:v>0.95250692865660735</c:v>
                </c:pt>
                <c:pt idx="29" formatCode="_-* #\ ##0.0000\ &quot;€&quot;_-;\-* #\ ##0.0000\ &quot;€&quot;_-;_-* &quot;-&quot;??\ &quot;€&quot;_-;_-@_-">
                  <c:v>0.90384554609070422</c:v>
                </c:pt>
                <c:pt idx="30" formatCode="_-* #\ ##0.0000\ &quot;€&quot;_-;\-* #\ ##0.0000\ &quot;€&quot;_-;_-* &quot;-&quot;??\ &quot;€&quot;_-;_-@_-">
                  <c:v>0.87813754274927314</c:v>
                </c:pt>
                <c:pt idx="31" formatCode="_-* #\ ##0.0000\ &quot;€&quot;_-;\-* #\ ##0.0000\ &quot;€&quot;_-;_-* &quot;-&quot;??\ &quot;€&quot;_-;_-@_-">
                  <c:v>0.86061180000583837</c:v>
                </c:pt>
                <c:pt idx="32" formatCode="_-* #\ ##0.0000\ &quot;€&quot;_-;\-* #\ ##0.0000\ &quot;€&quot;_-;_-* &quot;-&quot;??\ &quot;€&quot;_-;_-@_-">
                  <c:v>0.84228815602385787</c:v>
                </c:pt>
                <c:pt idx="33" formatCode="_-* #\ ##0.0000\ &quot;€&quot;_-;\-* #\ ##0.0000\ &quot;€&quot;_-;_-* &quot;-&quot;??\ &quot;€&quot;_-;_-@_-">
                  <c:v>0.82481485958377199</c:v>
                </c:pt>
                <c:pt idx="34" formatCode="_-* #\ ##0.0000\ &quot;€&quot;_-;\-* #\ ##0.0000\ &quot;€&quot;_-;_-* &quot;-&quot;??\ &quot;€&quot;_-;_-@_-">
                  <c:v>0.80241762370418124</c:v>
                </c:pt>
                <c:pt idx="35" formatCode="_-* #\ ##0.0000\ &quot;€&quot;_-;\-* #\ ##0.0000\ &quot;€&quot;_-;_-* &quot;-&quot;??\ &quot;€&quot;_-;_-@_-">
                  <c:v>0.77868667035148642</c:v>
                </c:pt>
                <c:pt idx="36" formatCode="_-* #\ ##0.0000\ &quot;€&quot;_-;\-* #\ ##0.0000\ &quot;€&quot;_-;_-* &quot;-&quot;??\ &quot;€&quot;_-;_-@_-">
                  <c:v>0.75451997105004731</c:v>
                </c:pt>
                <c:pt idx="37" formatCode="_-* #\ ##0.0000\ &quot;€&quot;_-;\-* #\ ##0.0000\ &quot;€&quot;_-;_-* &quot;-&quot;??\ &quot;€&quot;_-;_-@_-">
                  <c:v>0.73247576008665438</c:v>
                </c:pt>
                <c:pt idx="38" formatCode="_-* #\ ##0.0000\ &quot;€&quot;_-;\-* #\ ##0.0000\ &quot;€&quot;_-;_-* &quot;-&quot;??\ &quot;€&quot;_-;_-@_-">
                  <c:v>0.7108950360316082</c:v>
                </c:pt>
                <c:pt idx="39" formatCode="_-* #\ ##0.0000\ &quot;€&quot;_-;\-* #\ ##0.0000\ &quot;€&quot;_-;_-* &quot;-&quot;??\ &quot;€&quot;_-;_-@_-">
                  <c:v>0.69251437497721458</c:v>
                </c:pt>
                <c:pt idx="40" formatCode="_-* #\ ##0.0000\ &quot;€&quot;_-;\-* #\ ##0.0000\ &quot;€&quot;_-;_-* &quot;-&quot;??\ &quot;€&quot;_-;_-@_-">
                  <c:v>0.66302750059629745</c:v>
                </c:pt>
                <c:pt idx="41" formatCode="_-* #\ ##0.0000\ &quot;€&quot;_-;\-* #\ ##0.0000\ &quot;€&quot;_-;_-* &quot;-&quot;??\ &quot;€&quot;_-;_-@_-">
                  <c:v>0.63072507401361144</c:v>
                </c:pt>
                <c:pt idx="42" formatCode="_-* #\ ##0.0000\ &quot;€&quot;_-;\-* #\ ##0.0000\ &quot;€&quot;_-;_-* &quot;-&quot;??\ &quot;€&quot;_-;_-@_-">
                  <c:v>0.60784102670494877</c:v>
                </c:pt>
                <c:pt idx="43" formatCode="_-* #\ ##0.0000\ &quot;€&quot;_-;\-* #\ ##0.0000\ &quot;€&quot;_-;_-* &quot;-&quot;??\ &quot;€&quot;_-;_-@_-">
                  <c:v>0.57596691351758522</c:v>
                </c:pt>
                <c:pt idx="44" formatCode="_-* #\ ##0.0000\ &quot;€&quot;_-;\-* #\ ##0.0000\ &quot;€&quot;_-;_-* &quot;-&quot;??\ &quot;€&quot;_-;_-@_-">
                  <c:v>0.53972961969959499</c:v>
                </c:pt>
                <c:pt idx="45" formatCode="_-* #\ ##0.0000\ &quot;€&quot;_-;\-* #\ ##0.0000\ &quot;€&quot;_-;_-* &quot;-&quot;??\ &quot;€&quot;_-;_-@_-">
                  <c:v>0.50009358851602992</c:v>
                </c:pt>
                <c:pt idx="46" formatCode="_-* #\ ##0.0000\ &quot;€&quot;_-;\-* #\ ##0.0000\ &quot;€&quot;_-;_-* &quot;-&quot;??\ &quot;€&quot;_-;_-@_-">
                  <c:v>0.44718524227384709</c:v>
                </c:pt>
                <c:pt idx="47" formatCode="_-* #\ ##0.0000\ &quot;€&quot;_-;\-* #\ ##0.0000\ &quot;€&quot;_-;_-* &quot;-&quot;??\ &quot;€&quot;_-;_-@_-">
                  <c:v>0.33536324733009137</c:v>
                </c:pt>
                <c:pt idx="48" formatCode="_-* #\ ##0.0000\ &quot;€&quot;_-;\-* #\ ##0.0000\ &quot;€&quot;_-;_-* &quot;-&quot;??\ &quot;€&quot;_-;_-@_-">
                  <c:v>0.26846107468337388</c:v>
                </c:pt>
                <c:pt idx="49" formatCode="_-* #\ ##0.0000\ &quot;€&quot;_-;\-* #\ ##0.0000\ &quot;€&quot;_-;_-* &quot;-&quot;??\ &quot;€&quot;_-;_-@_-">
                  <c:v>0.24288932028007748</c:v>
                </c:pt>
                <c:pt idx="50" formatCode="_-* #\ ##0.0000\ &quot;€&quot;_-;\-* #\ ##0.0000\ &quot;€&quot;_-;_-* &quot;-&quot;??\ &quot;€&quot;_-;_-@_-">
                  <c:v>0.22213026658846921</c:v>
                </c:pt>
                <c:pt idx="51" formatCode="_-* #\ ##0.0000\ &quot;€&quot;_-;\-* #\ ##0.0000\ &quot;€&quot;_-;_-* &quot;-&quot;??\ &quot;€&quot;_-;_-@_-">
                  <c:v>0.20733726562145657</c:v>
                </c:pt>
                <c:pt idx="52" formatCode="_-* #\ ##0.0000\ &quot;€&quot;_-;\-* #\ ##0.0000\ &quot;€&quot;_-;_-* &quot;-&quot;??\ &quot;€&quot;_-;_-@_-">
                  <c:v>0.19187347118557138</c:v>
                </c:pt>
                <c:pt idx="53" formatCode="_-* #\ ##0.0000\ &quot;€&quot;_-;\-* #\ ##0.0000\ &quot;€&quot;_-;_-* &quot;-&quot;??\ &quot;€&quot;_-;_-@_-">
                  <c:v>0.18156473245568197</c:v>
                </c:pt>
                <c:pt idx="54" formatCode="_-* #\ ##0.0000\ &quot;€&quot;_-;\-* #\ ##0.0000\ &quot;€&quot;_-;_-* &quot;-&quot;??\ &quot;€&quot;_-;_-@_-">
                  <c:v>0.17191753998974732</c:v>
                </c:pt>
                <c:pt idx="55" formatCode="_-* #\ ##0.0000\ &quot;€&quot;_-;\-* #\ ##0.0000\ &quot;€&quot;_-;_-* &quot;-&quot;??\ &quot;€&quot;_-;_-@_-">
                  <c:v>0.16482915150359692</c:v>
                </c:pt>
                <c:pt idx="56" formatCode="_-* #\ ##0.0000\ &quot;€&quot;_-;\-* #\ ##0.0000\ &quot;€&quot;_-;_-* &quot;-&quot;??\ &quot;€&quot;_-;_-@_-">
                  <c:v>0.15905741756612246</c:v>
                </c:pt>
                <c:pt idx="57" formatCode="_-* #\ ##0.0000\ &quot;€&quot;_-;\-* #\ ##0.0000\ &quot;€&quot;_-;_-* &quot;-&quot;??\ &quot;€&quot;_-;_-@_-">
                  <c:v>0.15387789120540565</c:v>
                </c:pt>
                <c:pt idx="58" formatCode="_-* #\ ##0.0000\ &quot;€&quot;_-;\-* #\ ##0.0000\ &quot;€&quot;_-;_-* &quot;-&quot;??\ &quot;€&quot;_-;_-@_-">
                  <c:v>0.15196563643258876</c:v>
                </c:pt>
                <c:pt idx="59" formatCode="_-* #\ ##0.0000\ &quot;€&quot;_-;\-* #\ ##0.0000\ &quot;€&quot;_-;_-* &quot;-&quot;??\ &quot;€&quot;_-;_-@_-">
                  <c:v>0.1512744375399373</c:v>
                </c:pt>
                <c:pt idx="60" formatCode="_-* #\ ##0.0000\ &quot;€&quot;_-;\-* #\ ##0.0000\ &quot;€&quot;_-;_-* &quot;-&quot;??\ &quot;€&quot;_-;_-@_-">
                  <c:v>0.15379726754898077</c:v>
                </c:pt>
                <c:pt idx="61" formatCode="_-* #\ ##0.0000\ &quot;€&quot;_-;\-* #\ ##0.0000\ &quot;€&quot;_-;_-* &quot;-&quot;??\ &quot;€&quot;_-;_-@_-">
                  <c:v>0.15874769487327392</c:v>
                </c:pt>
                <c:pt idx="62" formatCode="_-* #\ ##0.0000\ &quot;€&quot;_-;\-* #\ ##0.0000\ &quot;€&quot;_-;_-* &quot;-&quot;??\ &quot;€&quot;_-;_-@_-">
                  <c:v>0.16520373369995736</c:v>
                </c:pt>
                <c:pt idx="63" formatCode="_-* #\ ##0.0000\ &quot;€&quot;_-;\-* #\ ##0.0000\ &quot;€&quot;_-;_-* &quot;-&quot;??\ &quot;€&quot;_-;_-@_-">
                  <c:v>0.16915821623020758</c:v>
                </c:pt>
                <c:pt idx="64" formatCode="_-* #\ ##0.0000\ &quot;€&quot;_-;\-* #\ ##0.0000\ &quot;€&quot;_-;_-* &quot;-&quot;??\ &quot;€&quot;_-;_-@_-">
                  <c:v>0.16760547277392265</c:v>
                </c:pt>
                <c:pt idx="65" formatCode="_-* #\ ##0.0000\ &quot;€&quot;_-;\-* #\ ##0.0000\ &quot;€&quot;_-;_-* &quot;-&quot;??\ &quot;€&quot;_-;_-@_-">
                  <c:v>0.16128763629693701</c:v>
                </c:pt>
                <c:pt idx="66" formatCode="_-* #\ ##0.0000\ &quot;€&quot;_-;\-* #\ ##0.0000\ &quot;€&quot;_-;_-* &quot;-&quot;??\ &quot;€&quot;_-;_-@_-">
                  <c:v>0.15936753141665619</c:v>
                </c:pt>
                <c:pt idx="67" formatCode="_-* #\ ##0.0000\ &quot;€&quot;_-;\-* #\ ##0.0000\ &quot;€&quot;_-;_-* &quot;-&quot;??\ &quot;€&quot;_-;_-@_-">
                  <c:v>0.16289270259457769</c:v>
                </c:pt>
                <c:pt idx="68" formatCode="_-* #\ ##0.0000\ &quot;€&quot;_-;\-* #\ ##0.0000\ &quot;€&quot;_-;_-* &quot;-&quot;??\ &quot;€&quot;_-;_-@_-">
                  <c:v>0.16573033407295301</c:v>
                </c:pt>
                <c:pt idx="69" formatCode="_-* #\ ##0.0000\ &quot;€&quot;_-;\-* #\ ##0.0000\ &quot;€&quot;_-;_-* &quot;-&quot;??\ &quot;€&quot;_-;_-@_-">
                  <c:v>0.17342645939563187</c:v>
                </c:pt>
                <c:pt idx="70" formatCode="_-* #\ ##0.0000\ &quot;€&quot;_-;\-* #\ ##0.0000\ &quot;€&quot;_-;_-* &quot;-&quot;??\ &quot;€&quot;_-;_-@_-">
                  <c:v>0.18028481498746607</c:v>
                </c:pt>
                <c:pt idx="71" formatCode="_-* #\ ##0.0000\ &quot;€&quot;_-;\-* #\ ##0.0000\ &quot;€&quot;_-;_-* &quot;-&quot;??\ &quot;€&quot;_-;_-@_-">
                  <c:v>0.1849449224303088</c:v>
                </c:pt>
                <c:pt idx="72" formatCode="_-* #\ ##0.0000\ &quot;€&quot;_-;\-* #\ ##0.0000\ &quot;€&quot;_-;_-* &quot;-&quot;??\ &quot;€&quot;_-;_-@_-">
                  <c:v>0.18717458944921436</c:v>
                </c:pt>
                <c:pt idx="73" formatCode="_-* #\ ##0.0000\ &quot;€&quot;_-;\-* #\ ##0.0000\ &quot;€&quot;_-;_-* &quot;-&quot;??\ &quot;€&quot;_-;_-@_-">
                  <c:v>0.18824692797741702</c:v>
                </c:pt>
                <c:pt idx="74" formatCode="_-* #\ ##0.0000\ &quot;€&quot;_-;\-* #\ ##0.0000\ &quot;€&quot;_-;_-* &quot;-&quot;??\ &quot;€&quot;_-;_-@_-">
                  <c:v>0.19152446030058237</c:v>
                </c:pt>
                <c:pt idx="75" formatCode="_-* #\ ##0.0000\ &quot;€&quot;_-;\-* #\ ##0.0000\ &quot;€&quot;_-;_-* &quot;-&quot;??\ &quot;€&quot;_-;_-@_-">
                  <c:v>0.19393127465677792</c:v>
                </c:pt>
                <c:pt idx="76" formatCode="_-* #\ ##0.0000\ &quot;€&quot;_-;\-* #\ ##0.0000\ &quot;€&quot;_-;_-* &quot;-&quot;??\ &quot;€&quot;_-;_-@_-">
                  <c:v>0.19525045572971642</c:v>
                </c:pt>
                <c:pt idx="77" formatCode="_-* #\ ##0.0000\ &quot;€&quot;_-;\-* #\ ##0.0000\ &quot;€&quot;_-;_-* &quot;-&quot;??\ &quot;€&quot;_-;_-@_-">
                  <c:v>0.19611356296416549</c:v>
                </c:pt>
                <c:pt idx="78" formatCode="_-* #\ ##0.0000\ &quot;€&quot;_-;\-* #\ ##0.0000\ &quot;€&quot;_-;_-* &quot;-&quot;??\ &quot;€&quot;_-;_-@_-">
                  <c:v>0.19697723675458234</c:v>
                </c:pt>
                <c:pt idx="79" formatCode="_-* #\ ##0.0000\ &quot;€&quot;_-;\-* #\ ##0.0000\ &quot;€&quot;_-;_-* &quot;-&quot;??\ &quot;€&quot;_-;_-@_-">
                  <c:v>0.19788994176931171</c:v>
                </c:pt>
                <c:pt idx="80" formatCode="_-* #\ ##0.0000\ &quot;€&quot;_-;\-* #\ ##0.0000\ &quot;€&quot;_-;_-* &quot;-&quot;??\ &quot;€&quot;_-;_-@_-">
                  <c:v>0.19832401932189281</c:v>
                </c:pt>
                <c:pt idx="81" formatCode="_-* #\ ##0.0000\ &quot;€&quot;_-;\-* #\ ##0.0000\ &quot;€&quot;_-;_-* &quot;-&quot;??\ &quot;€&quot;_-;_-@_-">
                  <c:v>0.19873610046358284</c:v>
                </c:pt>
                <c:pt idx="82" formatCode="_-* #\ ##0.0000\ &quot;€&quot;_-;\-* #\ ##0.0000\ &quot;€&quot;_-;_-* &quot;-&quot;??\ &quot;€&quot;_-;_-@_-">
                  <c:v>0.1963650301706675</c:v>
                </c:pt>
                <c:pt idx="83" formatCode="_-* #\ ##0.0000\ &quot;€&quot;_-;\-* #\ ##0.0000\ &quot;€&quot;_-;_-* &quot;-&quot;??\ &quot;€&quot;_-;_-@_-">
                  <c:v>0.19320274842716403</c:v>
                </c:pt>
                <c:pt idx="84" formatCode="_-* #\ ##0.0000\ &quot;€&quot;_-;\-* #\ ##0.0000\ &quot;€&quot;_-;_-* &quot;-&quot;??\ &quot;€&quot;_-;_-@_-">
                  <c:v>0.18752238137588195</c:v>
                </c:pt>
                <c:pt idx="85" formatCode="_-* #\ ##0.0000\ &quot;€&quot;_-;\-* #\ ##0.0000\ &quot;€&quot;_-;_-* &quot;-&quot;??\ &quot;€&quot;_-;_-@_-">
                  <c:v>0.17978521904135905</c:v>
                </c:pt>
                <c:pt idx="86" formatCode="_-* #\ ##0.0000\ &quot;€&quot;_-;\-* #\ ##0.0000\ &quot;€&quot;_-;_-* &quot;-&quot;??\ &quot;€&quot;_-;_-@_-">
                  <c:v>0.17015934580464245</c:v>
                </c:pt>
                <c:pt idx="87" formatCode="_-* #\ ##0.0000\ &quot;€&quot;_-;\-* #\ ##0.0000\ &quot;€&quot;_-;_-* &quot;-&quot;??\ &quot;€&quot;_-;_-@_-">
                  <c:v>0.16126951330597247</c:v>
                </c:pt>
                <c:pt idx="88" formatCode="_-* #\ ##0.0000\ &quot;€&quot;_-;\-* #\ ##0.0000\ &quot;€&quot;_-;_-* &quot;-&quot;??\ &quot;€&quot;_-;_-@_-">
                  <c:v>0.15457007087214458</c:v>
                </c:pt>
                <c:pt idx="89" formatCode="_-* #\ ##0.0000\ &quot;€&quot;_-;\-* #\ ##0.0000\ &quot;€&quot;_-;_-* &quot;-&quot;??\ &quot;€&quot;_-;_-@_-">
                  <c:v>0.15065299180985231</c:v>
                </c:pt>
                <c:pt idx="90" formatCode="_-* #\ ##0.0000\ &quot;€&quot;_-;\-* #\ ##0.0000\ &quot;€&quot;_-;_-* &quot;-&quot;??\ &quot;€&quot;_-;_-@_-">
                  <c:v>0.14274660958356139</c:v>
                </c:pt>
                <c:pt idx="91" formatCode="_-* #\ ##0.0000\ &quot;€&quot;_-;\-* #\ ##0.0000\ &quot;€&quot;_-;_-* &quot;-&quot;??\ &quot;€&quot;_-;_-@_-">
                  <c:v>0.13104135837658676</c:v>
                </c:pt>
                <c:pt idx="92" formatCode="_-* #\ ##0.0000\ &quot;€&quot;_-;\-* #\ ##0.0000\ &quot;€&quot;_-;_-* &quot;-&quot;??\ &quot;€&quot;_-;_-@_-">
                  <c:v>0.12178874535323575</c:v>
                </c:pt>
                <c:pt idx="93" formatCode="_-* #\ ##0.0000\ &quot;€&quot;_-;\-* #\ ##0.0000\ &quot;€&quot;_-;_-* &quot;-&quot;??\ &quot;€&quot;_-;_-@_-">
                  <c:v>0.1105298100392811</c:v>
                </c:pt>
                <c:pt idx="94" formatCode="_-* #\ ##0.0000\ &quot;€&quot;_-;\-* #\ ##0.0000\ &quot;€&quot;_-;_-* &quot;-&quot;??\ &quot;€&quot;_-;_-@_-">
                  <c:v>0.10077364056815315</c:v>
                </c:pt>
                <c:pt idx="95" formatCode="_-* #\ ##0.0000\ &quot;€&quot;_-;\-* #\ ##0.0000\ &quot;€&quot;_-;_-* &quot;-&quot;??\ &quot;€&quot;_-;_-@_-">
                  <c:v>9.4478862085080551E-2</c:v>
                </c:pt>
                <c:pt idx="96" formatCode="_-* #\ ##0.0000\ &quot;€&quot;_-;\-* #\ ##0.0000\ &quot;€&quot;_-;_-* &quot;-&quot;??\ &quot;€&quot;_-;_-@_-">
                  <c:v>8.9646538140827736E-2</c:v>
                </c:pt>
              </c:numCache>
            </c:numRef>
          </c:val>
          <c:smooth val="0"/>
          <c:extLst>
            <c:ext xmlns:c16="http://schemas.microsoft.com/office/drawing/2014/chart" uri="{C3380CC4-5D6E-409C-BE32-E72D297353CC}">
              <c16:uniqueId val="{00000002-ED56-46C7-A3E7-9F0BC358AEB5}"/>
            </c:ext>
          </c:extLst>
        </c:ser>
        <c:ser>
          <c:idx val="3"/>
          <c:order val="3"/>
          <c:tx>
            <c:strRef>
              <c:f>'Bitcoin Mining Profitability'!$AD$7</c:f>
              <c:strCache>
                <c:ptCount val="1"/>
                <c:pt idx="0">
                  <c:v>48 Month Moving Avergage</c:v>
                </c:pt>
              </c:strCache>
            </c:strRef>
          </c:tx>
          <c:spPr>
            <a:ln w="28575" cap="rnd">
              <a:solidFill>
                <a:schemeClr val="accent4"/>
              </a:solidFill>
              <a:round/>
            </a:ln>
            <a:effectLst/>
          </c:spPr>
          <c:marker>
            <c:symbol val="none"/>
          </c:marker>
          <c:cat>
            <c:strRef>
              <c:f>'Bitcoin Mining Profitability'!$Z$8:$Z$104</c:f>
              <c:strCache>
                <c:ptCount val="97"/>
                <c:pt idx="0">
                  <c:v>01.2016</c:v>
                </c:pt>
                <c:pt idx="1">
                  <c:v>02.2016</c:v>
                </c:pt>
                <c:pt idx="2">
                  <c:v>03.2016</c:v>
                </c:pt>
                <c:pt idx="3">
                  <c:v>04.2016</c:v>
                </c:pt>
                <c:pt idx="4">
                  <c:v>05.2016</c:v>
                </c:pt>
                <c:pt idx="5">
                  <c:v>06.2016</c:v>
                </c:pt>
                <c:pt idx="6">
                  <c:v>07.2016</c:v>
                </c:pt>
                <c:pt idx="7">
                  <c:v>08.2016</c:v>
                </c:pt>
                <c:pt idx="8">
                  <c:v>09.2016</c:v>
                </c:pt>
                <c:pt idx="9">
                  <c:v>10.2016</c:v>
                </c:pt>
                <c:pt idx="10">
                  <c:v>11.2016</c:v>
                </c:pt>
                <c:pt idx="11">
                  <c:v>12.2016</c:v>
                </c:pt>
                <c:pt idx="12">
                  <c:v>01.2017</c:v>
                </c:pt>
                <c:pt idx="13">
                  <c:v>02.2017</c:v>
                </c:pt>
                <c:pt idx="14">
                  <c:v>03.2017</c:v>
                </c:pt>
                <c:pt idx="15">
                  <c:v>04.2017</c:v>
                </c:pt>
                <c:pt idx="16">
                  <c:v>05.2017</c:v>
                </c:pt>
                <c:pt idx="17">
                  <c:v>06.2017</c:v>
                </c:pt>
                <c:pt idx="18">
                  <c:v>07.2017</c:v>
                </c:pt>
                <c:pt idx="19">
                  <c:v>08.2017</c:v>
                </c:pt>
                <c:pt idx="20">
                  <c:v>09.2017</c:v>
                </c:pt>
                <c:pt idx="21">
                  <c:v>10.2017</c:v>
                </c:pt>
                <c:pt idx="22">
                  <c:v>11.2017</c:v>
                </c:pt>
                <c:pt idx="23">
                  <c:v>12.2017</c:v>
                </c:pt>
                <c:pt idx="24">
                  <c:v>01.2018</c:v>
                </c:pt>
                <c:pt idx="25">
                  <c:v>02.2018</c:v>
                </c:pt>
                <c:pt idx="26">
                  <c:v>03.2018</c:v>
                </c:pt>
                <c:pt idx="27">
                  <c:v>04.2018</c:v>
                </c:pt>
                <c:pt idx="28">
                  <c:v>05.2018</c:v>
                </c:pt>
                <c:pt idx="29">
                  <c:v>06.2018</c:v>
                </c:pt>
                <c:pt idx="30">
                  <c:v>07.2018</c:v>
                </c:pt>
                <c:pt idx="31">
                  <c:v>08.2018</c:v>
                </c:pt>
                <c:pt idx="32">
                  <c:v>09.2018</c:v>
                </c:pt>
                <c:pt idx="33">
                  <c:v>10.2018</c:v>
                </c:pt>
                <c:pt idx="34">
                  <c:v>11.2018</c:v>
                </c:pt>
                <c:pt idx="35">
                  <c:v>12.2018</c:v>
                </c:pt>
                <c:pt idx="36">
                  <c:v>01.2019</c:v>
                </c:pt>
                <c:pt idx="37">
                  <c:v>02.2019</c:v>
                </c:pt>
                <c:pt idx="38">
                  <c:v>03.2019</c:v>
                </c:pt>
                <c:pt idx="39">
                  <c:v>04.2019</c:v>
                </c:pt>
                <c:pt idx="40">
                  <c:v>05.2019</c:v>
                </c:pt>
                <c:pt idx="41">
                  <c:v>06.2019</c:v>
                </c:pt>
                <c:pt idx="42">
                  <c:v>07.2019</c:v>
                </c:pt>
                <c:pt idx="43">
                  <c:v>08.2019</c:v>
                </c:pt>
                <c:pt idx="44">
                  <c:v>09.2019</c:v>
                </c:pt>
                <c:pt idx="45">
                  <c:v>10.2019</c:v>
                </c:pt>
                <c:pt idx="46">
                  <c:v>11.2019</c:v>
                </c:pt>
                <c:pt idx="47">
                  <c:v>12.2019</c:v>
                </c:pt>
                <c:pt idx="48">
                  <c:v>01.2020</c:v>
                </c:pt>
                <c:pt idx="49">
                  <c:v>02.2020</c:v>
                </c:pt>
                <c:pt idx="50">
                  <c:v>03.2020</c:v>
                </c:pt>
                <c:pt idx="51">
                  <c:v>04.2020</c:v>
                </c:pt>
                <c:pt idx="52">
                  <c:v>05.2020</c:v>
                </c:pt>
                <c:pt idx="53">
                  <c:v>06.2020</c:v>
                </c:pt>
                <c:pt idx="54">
                  <c:v>07.2020</c:v>
                </c:pt>
                <c:pt idx="55">
                  <c:v>08.2020</c:v>
                </c:pt>
                <c:pt idx="56">
                  <c:v>09.2020</c:v>
                </c:pt>
                <c:pt idx="57">
                  <c:v>10.2020</c:v>
                </c:pt>
                <c:pt idx="58">
                  <c:v>11.2020</c:v>
                </c:pt>
                <c:pt idx="59">
                  <c:v>12.2020</c:v>
                </c:pt>
                <c:pt idx="60">
                  <c:v>01.2021</c:v>
                </c:pt>
                <c:pt idx="61">
                  <c:v>02.2021</c:v>
                </c:pt>
                <c:pt idx="62">
                  <c:v>03.2021</c:v>
                </c:pt>
                <c:pt idx="63">
                  <c:v>04.2021</c:v>
                </c:pt>
                <c:pt idx="64">
                  <c:v>05.2021</c:v>
                </c:pt>
                <c:pt idx="65">
                  <c:v>06.2021</c:v>
                </c:pt>
                <c:pt idx="66">
                  <c:v>07.2021</c:v>
                </c:pt>
                <c:pt idx="67">
                  <c:v>08.2021</c:v>
                </c:pt>
                <c:pt idx="68">
                  <c:v>09.2021</c:v>
                </c:pt>
                <c:pt idx="69">
                  <c:v>10.2021</c:v>
                </c:pt>
                <c:pt idx="70">
                  <c:v>11.2021</c:v>
                </c:pt>
                <c:pt idx="71">
                  <c:v>12.2021</c:v>
                </c:pt>
                <c:pt idx="72">
                  <c:v>01.2022</c:v>
                </c:pt>
                <c:pt idx="73">
                  <c:v>02.2022</c:v>
                </c:pt>
                <c:pt idx="74">
                  <c:v>03.2022</c:v>
                </c:pt>
                <c:pt idx="75">
                  <c:v>04.2022</c:v>
                </c:pt>
                <c:pt idx="76">
                  <c:v>05.2022</c:v>
                </c:pt>
                <c:pt idx="77">
                  <c:v>06.2022</c:v>
                </c:pt>
                <c:pt idx="78">
                  <c:v>07.2022</c:v>
                </c:pt>
                <c:pt idx="79">
                  <c:v>08.2022</c:v>
                </c:pt>
                <c:pt idx="80">
                  <c:v>09.2022</c:v>
                </c:pt>
                <c:pt idx="81">
                  <c:v>10.2022</c:v>
                </c:pt>
                <c:pt idx="82">
                  <c:v>11.2022</c:v>
                </c:pt>
                <c:pt idx="83">
                  <c:v>12.2022</c:v>
                </c:pt>
                <c:pt idx="84">
                  <c:v>01.2023</c:v>
                </c:pt>
                <c:pt idx="85">
                  <c:v>02.2023</c:v>
                </c:pt>
                <c:pt idx="86">
                  <c:v>03.2023</c:v>
                </c:pt>
                <c:pt idx="87">
                  <c:v>04.2023</c:v>
                </c:pt>
                <c:pt idx="88">
                  <c:v>05.2023</c:v>
                </c:pt>
                <c:pt idx="89">
                  <c:v>06.2023</c:v>
                </c:pt>
                <c:pt idx="90">
                  <c:v>07.2023</c:v>
                </c:pt>
                <c:pt idx="91">
                  <c:v>08.2023</c:v>
                </c:pt>
                <c:pt idx="92">
                  <c:v>09.2023</c:v>
                </c:pt>
                <c:pt idx="93">
                  <c:v>10.2023</c:v>
                </c:pt>
                <c:pt idx="94">
                  <c:v>11.2023</c:v>
                </c:pt>
                <c:pt idx="95">
                  <c:v>12.2023</c:v>
                </c:pt>
                <c:pt idx="96">
                  <c:v>01.2024</c:v>
                </c:pt>
              </c:strCache>
            </c:strRef>
          </c:cat>
          <c:val>
            <c:numRef>
              <c:f>'Bitcoin Mining Profitability'!$AD$8:$AD$104</c:f>
              <c:numCache>
                <c:formatCode>General</c:formatCode>
                <c:ptCount val="97"/>
                <c:pt idx="47" formatCode="_-* #\ ##0.0000\ &quot;€&quot;_-;\-* #\ ##0.0000\ &quot;€&quot;_-;_-* &quot;-&quot;??\ &quot;€&quot;_-;_-@_-">
                  <c:v>0.70112129650427901</c:v>
                </c:pt>
                <c:pt idx="48" formatCode="_-* #\ ##0.0000\ &quot;€&quot;_-;\-* #\ ##0.0000\ &quot;€&quot;_-;_-* &quot;-&quot;??\ &quot;€&quot;_-;_-@_-">
                  <c:v>0.6644376242280573</c:v>
                </c:pt>
                <c:pt idx="49" formatCode="_-* #\ ##0.0000\ &quot;€&quot;_-;\-* #\ ##0.0000\ &quot;€&quot;_-;_-* &quot;-&quot;??\ &quot;€&quot;_-;_-@_-">
                  <c:v>0.63870974480325671</c:v>
                </c:pt>
                <c:pt idx="50" formatCode="_-* #\ ##0.0000\ &quot;€&quot;_-;\-* #\ ##0.0000\ &quot;€&quot;_-;_-* &quot;-&quot;??\ &quot;€&quot;_-;_-@_-">
                  <c:v>0.61552761350399454</c:v>
                </c:pt>
                <c:pt idx="51" formatCode="_-* #\ ##0.0000\ &quot;€&quot;_-;\-* #\ ##0.0000\ &quot;€&quot;_-;_-* &quot;-&quot;??\ &quot;€&quot;_-;_-@_-">
                  <c:v>0.59374759243250264</c:v>
                </c:pt>
                <c:pt idx="52" formatCode="_-* #\ ##0.0000\ &quot;€&quot;_-;\-* #\ ##0.0000\ &quot;€&quot;_-;_-* &quot;-&quot;??\ &quot;€&quot;_-;_-@_-">
                  <c:v>0.57219019992108933</c:v>
                </c:pt>
                <c:pt idx="53" formatCode="_-* #\ ##0.0000\ &quot;€&quot;_-;\-* #\ ##0.0000\ &quot;€&quot;_-;_-* &quot;-&quot;??\ &quot;€&quot;_-;_-@_-">
                  <c:v>0.54270513927319308</c:v>
                </c:pt>
                <c:pt idx="54" formatCode="_-* #\ ##0.0000\ &quot;€&quot;_-;\-* #\ ##0.0000\ &quot;€&quot;_-;_-* &quot;-&quot;??\ &quot;€&quot;_-;_-@_-">
                  <c:v>0.52502754136951013</c:v>
                </c:pt>
                <c:pt idx="55" formatCode="_-* #\ ##0.0000\ &quot;€&quot;_-;\-* #\ ##0.0000\ &quot;€&quot;_-;_-* &quot;-&quot;??\ &quot;€&quot;_-;_-@_-">
                  <c:v>0.51272047575471758</c:v>
                </c:pt>
                <c:pt idx="56" formatCode="_-* #\ ##0.0000\ &quot;€&quot;_-;\-* #\ ##0.0000\ &quot;€&quot;_-;_-* &quot;-&quot;??\ &quot;€&quot;_-;_-@_-">
                  <c:v>0.50067278679499017</c:v>
                </c:pt>
                <c:pt idx="57" formatCode="_-* #\ ##0.0000\ &quot;€&quot;_-;\-* #\ ##0.0000\ &quot;€&quot;_-;_-* &quot;-&quot;??\ &quot;€&quot;_-;_-@_-">
                  <c:v>0.48934637539458881</c:v>
                </c:pt>
                <c:pt idx="58" formatCode="_-* #\ ##0.0000\ &quot;€&quot;_-;\-* #\ ##0.0000\ &quot;€&quot;_-;_-* &quot;-&quot;??\ &quot;€&quot;_-;_-@_-">
                  <c:v>0.47719163006838511</c:v>
                </c:pt>
                <c:pt idx="59" formatCode="_-* #\ ##0.0000\ &quot;€&quot;_-;\-* #\ ##0.0000\ &quot;€&quot;_-;_-* &quot;-&quot;??\ &quot;€&quot;_-;_-@_-">
                  <c:v>0.46498055394571192</c:v>
                </c:pt>
                <c:pt idx="60" formatCode="_-* #\ ##0.0000\ &quot;€&quot;_-;\-* #\ ##0.0000\ &quot;€&quot;_-;_-* &quot;-&quot;??\ &quot;€&quot;_-;_-@_-">
                  <c:v>0.45415861929951418</c:v>
                </c:pt>
                <c:pt idx="61" formatCode="_-* #\ ##0.0000\ &quot;€&quot;_-;\-* #\ ##0.0000\ &quot;€&quot;_-;_-* &quot;-&quot;??\ &quot;€&quot;_-;_-@_-">
                  <c:v>0.44561172747996425</c:v>
                </c:pt>
                <c:pt idx="62" formatCode="_-* #\ ##0.0000\ &quot;€&quot;_-;\-* #\ ##0.0000\ &quot;€&quot;_-;_-* &quot;-&quot;??\ &quot;€&quot;_-;_-@_-">
                  <c:v>0.43804938486578293</c:v>
                </c:pt>
                <c:pt idx="63" formatCode="_-* #\ ##0.0000\ &quot;€&quot;_-;\-* #\ ##0.0000\ &quot;€&quot;_-;_-* &quot;-&quot;??\ &quot;€&quot;_-;_-@_-">
                  <c:v>0.43083629560371112</c:v>
                </c:pt>
                <c:pt idx="64" formatCode="_-* #\ ##0.0000\ &quot;€&quot;_-;\-* #\ ##0.0000\ &quot;€&quot;_-;_-* &quot;-&quot;??\ &quot;€&quot;_-;_-@_-">
                  <c:v>0.41531648668511023</c:v>
                </c:pt>
                <c:pt idx="65" formatCode="_-* #\ ##0.0000\ &quot;€&quot;_-;\-* #\ ##0.0000\ &quot;€&quot;_-;_-* &quot;-&quot;??\ &quot;€&quot;_-;_-@_-">
                  <c:v>0.39600635515527433</c:v>
                </c:pt>
                <c:pt idx="66" formatCode="_-* #\ ##0.0000\ &quot;€&quot;_-;\-* #\ ##0.0000\ &quot;€&quot;_-;_-* &quot;-&quot;??\ &quot;€&quot;_-;_-@_-">
                  <c:v>0.38360427906080252</c:v>
                </c:pt>
                <c:pt idx="67" formatCode="_-* #\ ##0.0000\ &quot;€&quot;_-;\-* #\ ##0.0000\ &quot;€&quot;_-;_-* &quot;-&quot;??\ &quot;€&quot;_-;_-@_-">
                  <c:v>0.36942980805608139</c:v>
                </c:pt>
                <c:pt idx="68" formatCode="_-* #\ ##0.0000\ &quot;€&quot;_-;\-* #\ ##0.0000\ &quot;€&quot;_-;_-* &quot;-&quot;??\ &quot;€&quot;_-;_-@_-">
                  <c:v>0.352729976886274</c:v>
                </c:pt>
                <c:pt idx="69" formatCode="_-* #\ ##0.0000\ &quot;€&quot;_-;\-* #\ ##0.0000\ &quot;€&quot;_-;_-* &quot;-&quot;??\ &quot;€&quot;_-;_-@_-">
                  <c:v>0.33676002395583088</c:v>
                </c:pt>
                <c:pt idx="70" formatCode="_-* #\ ##0.0000\ &quot;€&quot;_-;\-* #\ ##0.0000\ &quot;€&quot;_-;_-* &quot;-&quot;??\ &quot;€&quot;_-;_-@_-">
                  <c:v>0.31373502863065661</c:v>
                </c:pt>
                <c:pt idx="71" formatCode="_-* #\ ##0.0000\ &quot;€&quot;_-;\-* #\ ##0.0000\ &quot;€&quot;_-;_-* &quot;-&quot;??\ &quot;€&quot;_-;_-@_-">
                  <c:v>0.26015408488020014</c:v>
                </c:pt>
                <c:pt idx="72" formatCode="_-* #\ ##0.0000\ &quot;€&quot;_-;\-* #\ ##0.0000\ &quot;€&quot;_-;_-* &quot;-&quot;??\ &quot;€&quot;_-;_-@_-">
                  <c:v>0.22781783206629416</c:v>
                </c:pt>
                <c:pt idx="73" formatCode="_-* #\ ##0.0000\ &quot;€&quot;_-;\-* #\ ##0.0000\ &quot;€&quot;_-;_-* &quot;-&quot;??\ &quot;€&quot;_-;_-@_-">
                  <c:v>0.21556812412874723</c:v>
                </c:pt>
                <c:pt idx="74" formatCode="_-* #\ ##0.0000\ &quot;€&quot;_-;\-* #\ ##0.0000\ &quot;€&quot;_-;_-* &quot;-&quot;??\ &quot;€&quot;_-;_-@_-">
                  <c:v>0.20682736344452579</c:v>
                </c:pt>
                <c:pt idx="75" formatCode="_-* #\ ##0.0000\ &quot;€&quot;_-;\-* #\ ##0.0000\ &quot;€&quot;_-;_-* &quot;-&quot;??\ &quot;€&quot;_-;_-@_-">
                  <c:v>0.20063427013911728</c:v>
                </c:pt>
                <c:pt idx="76" formatCode="_-* #\ ##0.0000\ &quot;€&quot;_-;\-* #\ ##0.0000\ &quot;€&quot;_-;_-* &quot;-&quot;??\ &quot;€&quot;_-;_-@_-">
                  <c:v>0.1935619634576439</c:v>
                </c:pt>
                <c:pt idx="77" formatCode="_-* #\ ##0.0000\ &quot;€&quot;_-;\-* #\ ##0.0000\ &quot;€&quot;_-;_-* &quot;-&quot;??\ &quot;€&quot;_-;_-@_-">
                  <c:v>0.18883914770992374</c:v>
                </c:pt>
                <c:pt idx="78" formatCode="_-* #\ ##0.0000\ &quot;€&quot;_-;\-* #\ ##0.0000\ &quot;€&quot;_-;_-* &quot;-&quot;??\ &quot;€&quot;_-;_-@_-">
                  <c:v>0.18444738837216487</c:v>
                </c:pt>
                <c:pt idx="79" formatCode="_-* #\ ##0.0000\ &quot;€&quot;_-;\-* #\ ##0.0000\ &quot;€&quot;_-;_-* &quot;-&quot;??\ &quot;€&quot;_-;_-@_-">
                  <c:v>0.18135954663645429</c:v>
                </c:pt>
                <c:pt idx="80" formatCode="_-* #\ ##0.0000\ &quot;€&quot;_-;\-* #\ ##0.0000\ &quot;€&quot;_-;_-* &quot;-&quot;??\ &quot;€&quot;_-;_-@_-">
                  <c:v>0.17869071844400766</c:v>
                </c:pt>
                <c:pt idx="81" formatCode="_-* #\ ##0.0000\ &quot;€&quot;_-;\-* #\ ##0.0000\ &quot;€&quot;_-;_-* &quot;-&quot;??\ &quot;€&quot;_-;_-@_-">
                  <c:v>0.17630699583449425</c:v>
                </c:pt>
                <c:pt idx="82" formatCode="_-* #\ ##0.0000\ &quot;€&quot;_-;\-* #\ ##0.0000\ &quot;€&quot;_-;_-* &quot;-&quot;??\ &quot;€&quot;_-;_-@_-">
                  <c:v>0.17416533330162812</c:v>
                </c:pt>
                <c:pt idx="83" formatCode="_-* #\ ##0.0000\ &quot;€&quot;_-;\-* #\ ##0.0000\ &quot;€&quot;_-;_-* &quot;-&quot;??\ &quot;€&quot;_-;_-@_-">
                  <c:v>0.17223859298355071</c:v>
                </c:pt>
                <c:pt idx="84" formatCode="_-* #\ ##0.0000\ &quot;€&quot;_-;\-* #\ ##0.0000\ &quot;€&quot;_-;_-* &quot;-&quot;??\ &quot;€&quot;_-;_-@_-">
                  <c:v>0.17065982446243136</c:v>
                </c:pt>
                <c:pt idx="85" formatCode="_-* #\ ##0.0000\ &quot;€&quot;_-;\-* #\ ##0.0000\ &quot;€&quot;_-;_-* &quot;-&quot;??\ &quot;€&quot;_-;_-@_-">
                  <c:v>0.16926645695731646</c:v>
                </c:pt>
                <c:pt idx="86" formatCode="_-* #\ ##0.0000\ &quot;€&quot;_-;\-* #\ ##0.0000\ &quot;€&quot;_-;_-* &quot;-&quot;??\ &quot;€&quot;_-;_-@_-">
                  <c:v>0.16768153975229991</c:v>
                </c:pt>
                <c:pt idx="87" formatCode="_-* #\ ##0.0000\ &quot;€&quot;_-;\-* #\ ##0.0000\ &quot;€&quot;_-;_-* &quot;-&quot;??\ &quot;€&quot;_-;_-@_-">
                  <c:v>0.16521386476809002</c:v>
                </c:pt>
                <c:pt idx="88" formatCode="_-* #\ ##0.0000\ &quot;€&quot;_-;\-* #\ ##0.0000\ &quot;€&quot;_-;_-* &quot;-&quot;??\ &quot;€&quot;_-;_-@_-">
                  <c:v>0.1610877718230336</c:v>
                </c:pt>
                <c:pt idx="89" formatCode="_-* #\ ##0.0000\ &quot;€&quot;_-;\-* #\ ##0.0000\ &quot;€&quot;_-;_-* &quot;-&quot;??\ &quot;€&quot;_-;_-@_-">
                  <c:v>0.15597031405339462</c:v>
                </c:pt>
                <c:pt idx="90" formatCode="_-* #\ ##0.0000\ &quot;€&quot;_-;\-* #\ ##0.0000\ &quot;€&quot;_-;_-* &quot;-&quot;??\ &quot;€&quot;_-;_-@_-">
                  <c:v>0.15105707050010878</c:v>
                </c:pt>
                <c:pt idx="91" formatCode="_-* #\ ##0.0000\ &quot;€&quot;_-;\-* #\ ##0.0000\ &quot;€&quot;_-;_-* &quot;-&quot;??\ &quot;€&quot;_-;_-@_-">
                  <c:v>0.14696703048558221</c:v>
                </c:pt>
                <c:pt idx="92" formatCode="_-* #\ ##0.0000\ &quot;€&quot;_-;\-* #\ ##0.0000\ &quot;€&quot;_-;_-* &quot;-&quot;??\ &quot;€&quot;_-;_-@_-">
                  <c:v>0.14375953971309438</c:v>
                </c:pt>
                <c:pt idx="93" formatCode="_-* #\ ##0.0000\ &quot;€&quot;_-;\-* #\ ##0.0000\ &quot;€&quot;_-;_-* &quot;-&quot;??\ &quot;€&quot;_-;_-@_-">
                  <c:v>0.14197813471745649</c:v>
                </c:pt>
                <c:pt idx="94" formatCode="_-* #\ ##0.0000\ &quot;€&quot;_-;\-* #\ ##0.0000\ &quot;€&quot;_-;_-* &quot;-&quot;??\ &quot;€&quot;_-;_-@_-">
                  <c:v>0.14052922777780963</c:v>
                </c:pt>
                <c:pt idx="95" formatCode="_-* #\ ##0.0000\ &quot;€&quot;_-;\-* #\ ##0.0000\ &quot;€&quot;_-;_-* &quot;-&quot;??\ &quot;€&quot;_-;_-@_-">
                  <c:v>0.1397118922576947</c:v>
                </c:pt>
                <c:pt idx="96" formatCode="_-* #\ ##0.0000\ &quot;€&quot;_-;\-* #\ ##0.0000\ &quot;€&quot;_-;_-* &quot;-&quot;??\ &quot;€&quot;_-;_-@_-">
                  <c:v>0.13841056379502106</c:v>
                </c:pt>
              </c:numCache>
            </c:numRef>
          </c:val>
          <c:smooth val="0"/>
          <c:extLst>
            <c:ext xmlns:c16="http://schemas.microsoft.com/office/drawing/2014/chart" uri="{C3380CC4-5D6E-409C-BE32-E72D297353CC}">
              <c16:uniqueId val="{00000003-ED56-46C7-A3E7-9F0BC358AEB5}"/>
            </c:ext>
          </c:extLst>
        </c:ser>
        <c:dLbls>
          <c:showLegendKey val="0"/>
          <c:showVal val="0"/>
          <c:showCatName val="0"/>
          <c:showSerName val="0"/>
          <c:showPercent val="0"/>
          <c:showBubbleSize val="0"/>
        </c:dLbls>
        <c:smooth val="0"/>
        <c:axId val="1069058191"/>
        <c:axId val="1069068591"/>
      </c:lineChart>
      <c:dateAx>
        <c:axId val="106905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rgbClr val="C7D64F"/>
                </a:solidFill>
                <a:latin typeface="+mn-lt"/>
                <a:ea typeface="+mn-ea"/>
                <a:cs typeface="+mn-cs"/>
              </a:defRPr>
            </a:pPr>
            <a:endParaRPr lang="de-DE"/>
          </a:p>
        </c:txPr>
        <c:crossAx val="1069068591"/>
        <c:crosses val="autoZero"/>
        <c:auto val="0"/>
        <c:lblOffset val="100"/>
        <c:baseTimeUnit val="days"/>
      </c:dateAx>
      <c:valAx>
        <c:axId val="1069068591"/>
        <c:scaling>
          <c:logBase val="2"/>
          <c:orientation val="minMax"/>
          <c:max val="5"/>
          <c:min val="1.0000000000000002E-2"/>
        </c:scaling>
        <c:delete val="0"/>
        <c:axPos val="l"/>
        <c:majorGridlines>
          <c:spPr>
            <a:ln w="9525" cap="flat" cmpd="sng" algn="ctr">
              <a:solidFill>
                <a:schemeClr val="tx1">
                  <a:lumMod val="15000"/>
                  <a:lumOff val="85000"/>
                </a:schemeClr>
              </a:solidFill>
              <a:round/>
            </a:ln>
            <a:effectLst/>
          </c:spPr>
        </c:majorGridlines>
        <c:numFmt formatCode="_-* #\ ##0.0000\ &quot;€&quot;_-;\-* #\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crossAx val="1069058191"/>
        <c:crossesAt val="0"/>
        <c:crossBetween val="between"/>
      </c:valAx>
      <c:spPr>
        <a:solidFill>
          <a:schemeClr val="tx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C7D64F"/>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206374</xdr:colOff>
      <xdr:row>3</xdr:row>
      <xdr:rowOff>171450</xdr:rowOff>
    </xdr:from>
    <xdr:to>
      <xdr:col>12</xdr:col>
      <xdr:colOff>67733</xdr:colOff>
      <xdr:row>19</xdr:row>
      <xdr:rowOff>19050</xdr:rowOff>
    </xdr:to>
    <xdr:graphicFrame macro="">
      <xdr:nvGraphicFramePr>
        <xdr:cNvPr id="2" name="Diagramm 1">
          <a:extLst>
            <a:ext uri="{FF2B5EF4-FFF2-40B4-BE49-F238E27FC236}">
              <a16:creationId xmlns:a16="http://schemas.microsoft.com/office/drawing/2014/main" id="{7A30E252-7D4F-4069-9CFF-0B088A45E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209549</xdr:colOff>
      <xdr:row>19</xdr:row>
      <xdr:rowOff>88900</xdr:rowOff>
    </xdr:from>
    <xdr:to>
      <xdr:col>12</xdr:col>
      <xdr:colOff>50799</xdr:colOff>
      <xdr:row>42</xdr:row>
      <xdr:rowOff>165100</xdr:rowOff>
    </xdr:to>
    <xdr:graphicFrame macro="">
      <xdr:nvGraphicFramePr>
        <xdr:cNvPr id="4" name="Diagramm 3">
          <a:extLst>
            <a:ext uri="{FF2B5EF4-FFF2-40B4-BE49-F238E27FC236}">
              <a16:creationId xmlns:a16="http://schemas.microsoft.com/office/drawing/2014/main" id="{3979CE3F-10A8-49D6-AEF3-C92B5610FA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146050</xdr:colOff>
      <xdr:row>0</xdr:row>
      <xdr:rowOff>38100</xdr:rowOff>
    </xdr:from>
    <xdr:to>
      <xdr:col>1</xdr:col>
      <xdr:colOff>2178050</xdr:colOff>
      <xdr:row>3</xdr:row>
      <xdr:rowOff>86615</xdr:rowOff>
    </xdr:to>
    <xdr:pic>
      <xdr:nvPicPr>
        <xdr:cNvPr id="5" name="Grafik 4">
          <a:extLst>
            <a:ext uri="{FF2B5EF4-FFF2-40B4-BE49-F238E27FC236}">
              <a16:creationId xmlns:a16="http://schemas.microsoft.com/office/drawing/2014/main" id="{EABBAF4D-ED2B-0E0E-0543-29B3E0B0EFC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0916" t="38815" r="21405" b="39006"/>
        <a:stretch/>
      </xdr:blipFill>
      <xdr:spPr>
        <a:xfrm>
          <a:off x="146050" y="38100"/>
          <a:ext cx="2209800" cy="600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85724</xdr:colOff>
      <xdr:row>4</xdr:row>
      <xdr:rowOff>0</xdr:rowOff>
    </xdr:from>
    <xdr:to>
      <xdr:col>11</xdr:col>
      <xdr:colOff>709083</xdr:colOff>
      <xdr:row>24</xdr:row>
      <xdr:rowOff>31750</xdr:rowOff>
    </xdr:to>
    <xdr:graphicFrame macro="">
      <xdr:nvGraphicFramePr>
        <xdr:cNvPr id="2" name="Diagramm 1">
          <a:extLst>
            <a:ext uri="{FF2B5EF4-FFF2-40B4-BE49-F238E27FC236}">
              <a16:creationId xmlns:a16="http://schemas.microsoft.com/office/drawing/2014/main" id="{DFEAB109-06E2-4815-BF15-D46509A1B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95249</xdr:colOff>
      <xdr:row>24</xdr:row>
      <xdr:rowOff>95250</xdr:rowOff>
    </xdr:from>
    <xdr:to>
      <xdr:col>11</xdr:col>
      <xdr:colOff>698499</xdr:colOff>
      <xdr:row>47</xdr:row>
      <xdr:rowOff>171450</xdr:rowOff>
    </xdr:to>
    <xdr:graphicFrame macro="">
      <xdr:nvGraphicFramePr>
        <xdr:cNvPr id="3" name="Diagramm 2">
          <a:extLst>
            <a:ext uri="{FF2B5EF4-FFF2-40B4-BE49-F238E27FC236}">
              <a16:creationId xmlns:a16="http://schemas.microsoft.com/office/drawing/2014/main" id="{5E0EF8EA-2C91-48A1-B268-87E9DE77D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146050</xdr:colOff>
      <xdr:row>0</xdr:row>
      <xdr:rowOff>38100</xdr:rowOff>
    </xdr:from>
    <xdr:to>
      <xdr:col>1</xdr:col>
      <xdr:colOff>2178050</xdr:colOff>
      <xdr:row>3</xdr:row>
      <xdr:rowOff>86615</xdr:rowOff>
    </xdr:to>
    <xdr:pic>
      <xdr:nvPicPr>
        <xdr:cNvPr id="4" name="Grafik 3">
          <a:extLst>
            <a:ext uri="{FF2B5EF4-FFF2-40B4-BE49-F238E27FC236}">
              <a16:creationId xmlns:a16="http://schemas.microsoft.com/office/drawing/2014/main" id="{DC3063A2-048A-4944-9A4B-4E1D792372D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0916" t="38815" r="21405" b="39006"/>
        <a:stretch/>
      </xdr:blipFill>
      <xdr:spPr>
        <a:xfrm>
          <a:off x="146050" y="38100"/>
          <a:ext cx="2209800" cy="600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98424</xdr:colOff>
      <xdr:row>6</xdr:row>
      <xdr:rowOff>12700</xdr:rowOff>
    </xdr:from>
    <xdr:to>
      <xdr:col>22</xdr:col>
      <xdr:colOff>641350</xdr:colOff>
      <xdr:row>42</xdr:row>
      <xdr:rowOff>165100</xdr:rowOff>
    </xdr:to>
    <xdr:graphicFrame macro="">
      <xdr:nvGraphicFramePr>
        <xdr:cNvPr id="3" name="Diagramm 2">
          <a:extLst>
            <a:ext uri="{FF2B5EF4-FFF2-40B4-BE49-F238E27FC236}">
              <a16:creationId xmlns:a16="http://schemas.microsoft.com/office/drawing/2014/main" id="{9060A610-68EC-E367-7BCF-80746E0267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1</xdr:row>
      <xdr:rowOff>19050</xdr:rowOff>
    </xdr:from>
    <xdr:to>
      <xdr:col>3</xdr:col>
      <xdr:colOff>57150</xdr:colOff>
      <xdr:row>4</xdr:row>
      <xdr:rowOff>67565</xdr:rowOff>
    </xdr:to>
    <xdr:pic>
      <xdr:nvPicPr>
        <xdr:cNvPr id="2" name="Grafik 1">
          <a:extLst>
            <a:ext uri="{FF2B5EF4-FFF2-40B4-BE49-F238E27FC236}">
              <a16:creationId xmlns:a16="http://schemas.microsoft.com/office/drawing/2014/main" id="{56AE9B6E-FEAB-4199-8B71-0CA3A71CD48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916" t="38815" r="21405" b="39006"/>
        <a:stretch/>
      </xdr:blipFill>
      <xdr:spPr>
        <a:xfrm>
          <a:off x="133350" y="203200"/>
          <a:ext cx="2209800" cy="600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1</xdr:row>
      <xdr:rowOff>57150</xdr:rowOff>
    </xdr:from>
    <xdr:to>
      <xdr:col>1</xdr:col>
      <xdr:colOff>2190750</xdr:colOff>
      <xdr:row>4</xdr:row>
      <xdr:rowOff>105665</xdr:rowOff>
    </xdr:to>
    <xdr:pic>
      <xdr:nvPicPr>
        <xdr:cNvPr id="2" name="Grafik 1">
          <a:extLst>
            <a:ext uri="{FF2B5EF4-FFF2-40B4-BE49-F238E27FC236}">
              <a16:creationId xmlns:a16="http://schemas.microsoft.com/office/drawing/2014/main" id="{07AC4515-C15F-4DC1-9D32-D1B3412EFE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916" t="38815" r="21405" b="39006"/>
        <a:stretch/>
      </xdr:blipFill>
      <xdr:spPr>
        <a:xfrm>
          <a:off x="247650" y="241300"/>
          <a:ext cx="2209800" cy="600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1</xdr:row>
      <xdr:rowOff>31750</xdr:rowOff>
    </xdr:from>
    <xdr:to>
      <xdr:col>1</xdr:col>
      <xdr:colOff>2286000</xdr:colOff>
      <xdr:row>4</xdr:row>
      <xdr:rowOff>80265</xdr:rowOff>
    </xdr:to>
    <xdr:pic>
      <xdr:nvPicPr>
        <xdr:cNvPr id="2" name="Grafik 1">
          <a:extLst>
            <a:ext uri="{FF2B5EF4-FFF2-40B4-BE49-F238E27FC236}">
              <a16:creationId xmlns:a16="http://schemas.microsoft.com/office/drawing/2014/main" id="{E1772D55-87F2-4D3C-ADF0-52A099A02C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916" t="38815" r="21405" b="39006"/>
        <a:stretch/>
      </xdr:blipFill>
      <xdr:spPr>
        <a:xfrm>
          <a:off x="298450" y="215900"/>
          <a:ext cx="2209800" cy="600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44450</xdr:rowOff>
    </xdr:from>
    <xdr:to>
      <xdr:col>1</xdr:col>
      <xdr:colOff>2209800</xdr:colOff>
      <xdr:row>4</xdr:row>
      <xdr:rowOff>92965</xdr:rowOff>
    </xdr:to>
    <xdr:pic>
      <xdr:nvPicPr>
        <xdr:cNvPr id="2" name="Grafik 1">
          <a:extLst>
            <a:ext uri="{FF2B5EF4-FFF2-40B4-BE49-F238E27FC236}">
              <a16:creationId xmlns:a16="http://schemas.microsoft.com/office/drawing/2014/main" id="{53B0A5BD-557B-4D4F-BA9E-E510453D8D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916" t="38815" r="21405" b="39006"/>
        <a:stretch/>
      </xdr:blipFill>
      <xdr:spPr>
        <a:xfrm>
          <a:off x="762000" y="228600"/>
          <a:ext cx="2209800" cy="6009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47C91E9-AE34-4B2E-AD44-893294257958}" name="Tabelle6" displayName="Tabelle6" ref="Y7:AD104" totalsRowShown="0" headerRowDxfId="19">
  <autoFilter ref="Y7:AD104" xr:uid="{347C91E9-AE34-4B2E-AD44-893294257958}"/>
  <tableColumns count="6">
    <tableColumn id="1" xr3:uid="{68379291-39E1-47B9-94B3-14B44D210156}" name="Monat" dataDxfId="18"/>
    <tableColumn id="2" xr3:uid="{BF4B7E95-7ACB-4A81-BF38-B647B6ED01EF}" name="MONAT [MM.JJJJ]" dataDxfId="17">
      <calculatedColumnFormula>TEXT(Y8,"MM.JJJJ")</calculatedColumnFormula>
    </tableColumn>
    <tableColumn id="3" xr3:uid="{8155D32E-E389-42BB-B2E6-CACB0D902911}" name="Bitcoin Mining Profitability € / TH / TAG" dataDxfId="16" dataCellStyle="Währung"/>
    <tableColumn id="4" xr3:uid="{7BD9531A-B55C-409B-8E07-2FA08C5A873C}" name="12 Month Moving Average" dataDxfId="15"/>
    <tableColumn id="5" xr3:uid="{55481111-0C17-4577-A995-68065466ADFB}" name="24 Month Moving Average" dataDxfId="14"/>
    <tableColumn id="6" xr3:uid="{89CAB5A8-3B13-4379-9F32-DE0C79C7E0FD}" name="48 Month Moving Avergage" dataDxfId="1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C86A8E-3BE7-4C94-8FA6-08B0B06C4CEF}" name="Tabelle1" displayName="Tabelle1" ref="B17:D21" totalsRowShown="0" headerRowDxfId="12" headerRowBorderDxfId="11" tableBorderDxfId="10">
  <autoFilter ref="B17:D21" xr:uid="{FCC86A8E-3BE7-4C94-8FA6-08B0B06C4CEF}"/>
  <tableColumns count="3">
    <tableColumn id="1" xr3:uid="{C6C4244E-A093-4179-B49A-BD16A8C600B6}" name="Produkt" dataDxfId="9"/>
    <tableColumn id="2" xr3:uid="{4FB4904E-5BDC-49E9-8865-17A65456DA62}" name="Link" dataDxfId="8" dataCellStyle="Link"/>
    <tableColumn id="3" xr3:uid="{6495317C-D0E9-4525-86AF-E67EFD40F666}" name="Mining Effizienz [J/TH]" dataDxfId="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8947ED-9E6D-43A6-883B-DE985DD9502C}" name="Tabelle13" displayName="Tabelle13" ref="B3:D14" totalsRowShown="0" headerRowDxfId="6" headerRowBorderDxfId="5" tableBorderDxfId="4" totalsRowBorderDxfId="3">
  <autoFilter ref="B3:D14" xr:uid="{858947ED-9E6D-43A6-883B-DE985DD9502C}"/>
  <tableColumns count="3">
    <tableColumn id="1" xr3:uid="{23E1B605-1127-4C42-B535-0A4123DC3E69}" name="Produkt" dataDxfId="2"/>
    <tableColumn id="2" xr3:uid="{EE6BE3DE-4530-4558-A104-AF5CA88342E2}" name="Link" dataDxfId="1"/>
    <tableColumn id="3" xr3:uid="{B868D7B1-23E2-4F0E-AE41-90F98BA26120}" name="Mining Effizienz [J/TH]" dataDxfId="0"/>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heizgeiz.de/elektroheizung-wirkungsgrad" TargetMode="External"/><Relationship Id="rId13" Type="http://schemas.openxmlformats.org/officeDocument/2006/relationships/hyperlink" Target="https://secure.umweltbundesamt.at/co2mon/co2mon.html" TargetMode="External"/><Relationship Id="rId18" Type="http://schemas.openxmlformats.org/officeDocument/2006/relationships/hyperlink" Target="https://bitinfocharts.com/de/comparison/bitcoin-difficulty.html" TargetMode="External"/><Relationship Id="rId3" Type="http://schemas.openxmlformats.org/officeDocument/2006/relationships/hyperlink" Target="https://www.e-control.at/preismonitor" TargetMode="External"/><Relationship Id="rId21" Type="http://schemas.openxmlformats.org/officeDocument/2006/relationships/drawing" Target="../drawings/drawing4.xml"/><Relationship Id="rId7" Type="http://schemas.openxmlformats.org/officeDocument/2006/relationships/hyperlink" Target="https://www.effizienzhaus-online.de/lexikon/wirkungsgrad/" TargetMode="External"/><Relationship Id="rId12" Type="http://schemas.openxmlformats.org/officeDocument/2006/relationships/hyperlink" Target="https://secure.umweltbundesamt.at/co2mon/co2mon.html" TargetMode="External"/><Relationship Id="rId17" Type="http://schemas.openxmlformats.org/officeDocument/2006/relationships/hyperlink" Target="https://bitinfocharts.com/de/comparison/bitcoin-hashrate.html" TargetMode="External"/><Relationship Id="rId2" Type="http://schemas.openxmlformats.org/officeDocument/2006/relationships/hyperlink" Target="https://www.heizoel24.at/heizoelpreise" TargetMode="External"/><Relationship Id="rId16" Type="http://schemas.openxmlformats.org/officeDocument/2006/relationships/hyperlink" Target="https://www.bmk.gv.at/dam/jcr:f0bdbaa4-59f2-4bde-9af9-e139f9568769/Energie_in_OE_2020_ua.pdf" TargetMode="External"/><Relationship Id="rId20" Type="http://schemas.openxmlformats.org/officeDocument/2006/relationships/hyperlink" Target="https://buybitcoinworldwide.com/stats/stock-to-flow/" TargetMode="External"/><Relationship Id="rId1" Type="http://schemas.openxmlformats.org/officeDocument/2006/relationships/hyperlink" Target="https://www.e-control.at/preismonitor" TargetMode="External"/><Relationship Id="rId6" Type="http://schemas.openxmlformats.org/officeDocument/2006/relationships/hyperlink" Target="https://www.effizienzhaus-online.de/lexikon/wirkungsgrad/" TargetMode="External"/><Relationship Id="rId11" Type="http://schemas.openxmlformats.org/officeDocument/2006/relationships/hyperlink" Target="https://www.tigas.at/produkte/" TargetMode="External"/><Relationship Id="rId5" Type="http://schemas.openxmlformats.org/officeDocument/2006/relationships/hyperlink" Target="https://bitinfocharts.com/de/comparison/bitcoin-mining_profitability.html" TargetMode="External"/><Relationship Id="rId15" Type="http://schemas.openxmlformats.org/officeDocument/2006/relationships/hyperlink" Target="https://www.tiwag.at/privat/strom/stromprodukte/stromkennzeichnung/" TargetMode="External"/><Relationship Id="rId10" Type="http://schemas.openxmlformats.org/officeDocument/2006/relationships/hyperlink" Target="https://docs.braiins.com/os/plus-en/" TargetMode="External"/><Relationship Id="rId19" Type="http://schemas.openxmlformats.org/officeDocument/2006/relationships/hyperlink" Target="https://bitinfocharts.com/de/comparison/bitcoin-marketcap.html" TargetMode="External"/><Relationship Id="rId4" Type="http://schemas.openxmlformats.org/officeDocument/2006/relationships/hyperlink" Target="https://loyce.club/blockdata/" TargetMode="External"/><Relationship Id="rId9" Type="http://schemas.openxmlformats.org/officeDocument/2006/relationships/hyperlink" Target="https://braiins.com/os/plus" TargetMode="External"/><Relationship Id="rId14" Type="http://schemas.openxmlformats.org/officeDocument/2006/relationships/hyperlink" Target="https://www.e-control.at/documents/1785851/1811582/E-Control_Stromkennzeichnungsbericht_2021.pdf/aa3761f8-010d-77db-d328-1de84cb030dc?t=1638530800624"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21energy.io/produkt/green-edge-one/" TargetMode="External"/><Relationship Id="rId13" Type="http://schemas.openxmlformats.org/officeDocument/2006/relationships/hyperlink" Target="https://21energy.io/produkt/bitmain-antminer-s19/" TargetMode="External"/><Relationship Id="rId3" Type="http://schemas.openxmlformats.org/officeDocument/2006/relationships/hyperlink" Target="https://21energy.io/produkt/green-edge-one/" TargetMode="External"/><Relationship Id="rId7" Type="http://schemas.openxmlformats.org/officeDocument/2006/relationships/hyperlink" Target="https://21energy.io/produkt/computing-bitcoin-heater-x9/" TargetMode="External"/><Relationship Id="rId12" Type="http://schemas.openxmlformats.org/officeDocument/2006/relationships/hyperlink" Target="https://21energy.io/produkt/bitmain-antminer-s19/" TargetMode="External"/><Relationship Id="rId17" Type="http://schemas.openxmlformats.org/officeDocument/2006/relationships/table" Target="../tables/table3.xml"/><Relationship Id="rId2" Type="http://schemas.openxmlformats.org/officeDocument/2006/relationships/hyperlink" Target="https://21energy.io/produkt/bitcoin-heater-s19/" TargetMode="External"/><Relationship Id="rId16" Type="http://schemas.openxmlformats.org/officeDocument/2006/relationships/table" Target="../tables/table2.xml"/><Relationship Id="rId1" Type="http://schemas.openxmlformats.org/officeDocument/2006/relationships/hyperlink" Target="https://21energy.io/produkt/bitcoin-heater-s9-mini/" TargetMode="External"/><Relationship Id="rId6" Type="http://schemas.openxmlformats.org/officeDocument/2006/relationships/hyperlink" Target="https://21energy.io/produkt/s9-silent/" TargetMode="External"/><Relationship Id="rId11" Type="http://schemas.openxmlformats.org/officeDocument/2006/relationships/hyperlink" Target="https://21energy.io/produkt/bitmain-antminer-s19xp-141-th/" TargetMode="External"/><Relationship Id="rId5" Type="http://schemas.openxmlformats.org/officeDocument/2006/relationships/hyperlink" Target="https://21energy.io/produkt/bitcoin-heater-s19/" TargetMode="External"/><Relationship Id="rId15" Type="http://schemas.openxmlformats.org/officeDocument/2006/relationships/hyperlink" Target="https://21energy.io/produkt/ofen-pro/" TargetMode="External"/><Relationship Id="rId10" Type="http://schemas.openxmlformats.org/officeDocument/2006/relationships/hyperlink" Target="https://21energy.io/produkt/bitmain-antminer-s19k-pro-120-th/" TargetMode="External"/><Relationship Id="rId4" Type="http://schemas.openxmlformats.org/officeDocument/2006/relationships/hyperlink" Target="https://21energy.io/produkt/bitcoin-heater-s9-mini/" TargetMode="External"/><Relationship Id="rId9" Type="http://schemas.openxmlformats.org/officeDocument/2006/relationships/hyperlink" Target="https://21energy.io/produkt/s19-silent/" TargetMode="External"/><Relationship Id="rId14" Type="http://schemas.openxmlformats.org/officeDocument/2006/relationships/hyperlink" Target="https://21energy.io/produkt/bitmain-antminer-s9-bundl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office@21energy.i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7DE4-592D-43F6-872B-9759E48DAD65}">
  <dimension ref="B5:C47"/>
  <sheetViews>
    <sheetView tabSelected="1" zoomScaleNormal="100" zoomScaleSheetLayoutView="115" workbookViewId="0">
      <selection activeCell="B47" sqref="B47"/>
    </sheetView>
  </sheetViews>
  <sheetFormatPr baseColWidth="10" defaultRowHeight="14.5" x14ac:dyDescent="0.35"/>
  <cols>
    <col min="1" max="1" width="2.54296875" customWidth="1"/>
    <col min="2" max="2" width="69.26953125" customWidth="1"/>
    <col min="3" max="3" width="16.1796875" customWidth="1"/>
    <col min="11" max="11" width="11.453125" customWidth="1"/>
  </cols>
  <sheetData>
    <row r="5" spans="2:3" ht="45" customHeight="1" x14ac:dyDescent="0.35">
      <c r="B5" s="54" t="s">
        <v>24</v>
      </c>
      <c r="C5" s="54"/>
    </row>
    <row r="6" spans="2:3" ht="7.5" customHeight="1" x14ac:dyDescent="0.35"/>
    <row r="7" spans="2:3" x14ac:dyDescent="0.35">
      <c r="B7" s="8" t="s">
        <v>102</v>
      </c>
      <c r="C7" s="3"/>
    </row>
    <row r="8" spans="2:3" ht="21" x14ac:dyDescent="0.5">
      <c r="B8" s="55" t="s">
        <v>104</v>
      </c>
      <c r="C8" s="55"/>
    </row>
    <row r="9" spans="2:3" ht="7.5" customHeight="1" x14ac:dyDescent="0.35"/>
    <row r="10" spans="2:3" x14ac:dyDescent="0.35">
      <c r="B10" s="8" t="s">
        <v>4</v>
      </c>
      <c r="C10" s="3"/>
    </row>
    <row r="11" spans="2:3" x14ac:dyDescent="0.35">
      <c r="B11" t="s">
        <v>0</v>
      </c>
      <c r="C11" s="1">
        <v>0.3</v>
      </c>
    </row>
    <row r="12" spans="2:3" x14ac:dyDescent="0.35">
      <c r="B12" t="s">
        <v>14</v>
      </c>
      <c r="C12" s="1">
        <v>1.35</v>
      </c>
    </row>
    <row r="13" spans="2:3" x14ac:dyDescent="0.35">
      <c r="B13" t="s">
        <v>1</v>
      </c>
      <c r="C13" s="1">
        <v>0.13</v>
      </c>
    </row>
    <row r="14" spans="2:3" ht="7.5" customHeight="1" x14ac:dyDescent="0.35"/>
    <row r="15" spans="2:3" x14ac:dyDescent="0.35">
      <c r="B15" s="8" t="s">
        <v>11</v>
      </c>
      <c r="C15" s="3"/>
    </row>
    <row r="16" spans="2:3" x14ac:dyDescent="0.35">
      <c r="B16" t="s">
        <v>12</v>
      </c>
      <c r="C16" s="7">
        <v>16500</v>
      </c>
    </row>
    <row r="17" spans="2:3" ht="7.5" customHeight="1" x14ac:dyDescent="0.35"/>
    <row r="18" spans="2:3" x14ac:dyDescent="0.35">
      <c r="B18" s="8" t="s">
        <v>17</v>
      </c>
      <c r="C18" s="3"/>
    </row>
    <row r="19" spans="2:3" x14ac:dyDescent="0.35">
      <c r="B19" t="s">
        <v>13</v>
      </c>
      <c r="C19" s="5">
        <f>C16/0.7*C12/9.8</f>
        <v>3247.0845481049564</v>
      </c>
    </row>
    <row r="20" spans="2:3" x14ac:dyDescent="0.35">
      <c r="B20" t="s">
        <v>15</v>
      </c>
      <c r="C20" s="5">
        <f>C16/0.8*C13</f>
        <v>2681.25</v>
      </c>
    </row>
    <row r="21" spans="2:3" x14ac:dyDescent="0.35">
      <c r="B21" t="s">
        <v>16</v>
      </c>
      <c r="C21" s="5">
        <f>C16*C11</f>
        <v>4950</v>
      </c>
    </row>
    <row r="22" spans="2:3" x14ac:dyDescent="0.35">
      <c r="B22" t="s">
        <v>20</v>
      </c>
      <c r="C22" s="5">
        <f>C16*C11</f>
        <v>4950</v>
      </c>
    </row>
    <row r="23" spans="2:3" ht="7.5" customHeight="1" x14ac:dyDescent="0.35"/>
    <row r="24" spans="2:3" x14ac:dyDescent="0.35">
      <c r="B24" s="8" t="s">
        <v>18</v>
      </c>
      <c r="C24" s="3"/>
    </row>
    <row r="25" spans="2:3" x14ac:dyDescent="0.35">
      <c r="B25" t="s">
        <v>13</v>
      </c>
      <c r="C25" s="5">
        <v>0</v>
      </c>
    </row>
    <row r="26" spans="2:3" x14ac:dyDescent="0.35">
      <c r="B26" t="s">
        <v>15</v>
      </c>
      <c r="C26" s="5">
        <v>0</v>
      </c>
    </row>
    <row r="27" spans="2:3" x14ac:dyDescent="0.35">
      <c r="B27" t="s">
        <v>16</v>
      </c>
      <c r="C27" s="5">
        <f>1/(VLOOKUP(B8,Tabelle1[],3,FALSE)*24/1000)*C16*VLOOKUP(MAX(Tabelle6[Monat]),Tabelle6[],6,FALSE)</f>
        <v>4757.8631304538494</v>
      </c>
    </row>
    <row r="28" spans="2:3" x14ac:dyDescent="0.35">
      <c r="B28" t="s">
        <v>75</v>
      </c>
      <c r="C28" s="34">
        <f>C27/C16</f>
        <v>0.28835534123962725</v>
      </c>
    </row>
    <row r="29" spans="2:3" x14ac:dyDescent="0.35">
      <c r="B29" t="s">
        <v>20</v>
      </c>
      <c r="C29" s="5">
        <v>0</v>
      </c>
    </row>
    <row r="30" spans="2:3" ht="7.5" customHeight="1" x14ac:dyDescent="0.35"/>
    <row r="31" spans="2:3" x14ac:dyDescent="0.35">
      <c r="B31" s="8" t="s">
        <v>19</v>
      </c>
      <c r="C31" s="3"/>
    </row>
    <row r="32" spans="2:3" ht="15" thickBot="1" x14ac:dyDescent="0.4">
      <c r="B32" t="s">
        <v>13</v>
      </c>
      <c r="C32" s="11">
        <f>C19-C25</f>
        <v>3247.0845481049564</v>
      </c>
    </row>
    <row r="33" spans="2:3" ht="15.5" thickTop="1" thickBot="1" x14ac:dyDescent="0.4">
      <c r="B33" t="s">
        <v>15</v>
      </c>
      <c r="C33" s="11">
        <f>C20-C26</f>
        <v>2681.25</v>
      </c>
    </row>
    <row r="34" spans="2:3" ht="15.5" thickTop="1" thickBot="1" x14ac:dyDescent="0.4">
      <c r="B34" t="s">
        <v>16</v>
      </c>
      <c r="C34" s="11">
        <f>C21-C27</f>
        <v>192.13686954615059</v>
      </c>
    </row>
    <row r="35" spans="2:3" ht="15.5" thickTop="1" thickBot="1" x14ac:dyDescent="0.4">
      <c r="B35" t="s">
        <v>20</v>
      </c>
      <c r="C35" s="11">
        <f>C22-C29</f>
        <v>4950</v>
      </c>
    </row>
    <row r="36" spans="2:3" ht="7.5" customHeight="1" thickTop="1" x14ac:dyDescent="0.35"/>
    <row r="37" spans="2:3" x14ac:dyDescent="0.35">
      <c r="B37" s="8" t="s">
        <v>66</v>
      </c>
      <c r="C37" s="23" t="s">
        <v>65</v>
      </c>
    </row>
    <row r="38" spans="2:3" x14ac:dyDescent="0.35">
      <c r="B38" t="s">
        <v>67</v>
      </c>
      <c r="C38" s="10">
        <f>C16/0.7*3.31/9.8</f>
        <v>7961.3702623906711</v>
      </c>
    </row>
    <row r="39" spans="2:3" x14ac:dyDescent="0.35">
      <c r="B39" t="s">
        <v>60</v>
      </c>
      <c r="C39" s="10">
        <f>C16/0.8*0.247</f>
        <v>5094.375</v>
      </c>
    </row>
    <row r="40" spans="2:3" x14ac:dyDescent="0.35">
      <c r="B40" t="s">
        <v>63</v>
      </c>
      <c r="C40" s="10">
        <f>C16*0</f>
        <v>0</v>
      </c>
    </row>
    <row r="41" spans="2:3" x14ac:dyDescent="0.35">
      <c r="B41" t="s">
        <v>64</v>
      </c>
      <c r="C41" s="10">
        <f>C16*0</f>
        <v>0</v>
      </c>
    </row>
    <row r="42" spans="2:3" x14ac:dyDescent="0.35">
      <c r="B42" t="s">
        <v>61</v>
      </c>
      <c r="C42" s="10">
        <f>C16*0.055</f>
        <v>907.5</v>
      </c>
    </row>
    <row r="43" spans="2:3" x14ac:dyDescent="0.35">
      <c r="B43" t="s">
        <v>62</v>
      </c>
      <c r="C43" s="10">
        <f>C16*0.055</f>
        <v>907.5</v>
      </c>
    </row>
    <row r="47" spans="2:3" x14ac:dyDescent="0.35">
      <c r="C47" s="9"/>
    </row>
  </sheetData>
  <mergeCells count="2">
    <mergeCell ref="B5:C5"/>
    <mergeCell ref="B8:C8"/>
  </mergeCells>
  <conditionalFormatting sqref="C32:C35">
    <cfRule type="colorScale" priority="1">
      <colorScale>
        <cfvo type="min"/>
        <cfvo type="percentile" val="50"/>
        <cfvo type="max"/>
        <color rgb="FF63BE7B"/>
        <color rgb="FFFFEB84"/>
        <color rgb="FFF8696B"/>
      </colorScale>
    </cfRule>
  </conditionalFormatting>
  <pageMargins left="0.7" right="0.7" top="0.78740157499999996" bottom="0.78740157499999996" header="0.3" footer="0.3"/>
  <pageSetup paperSize="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D65FA-109F-41E9-8C30-194725E1C849}">
          <x14:formula1>
            <xm:f>'21ENERGY Produkte'!$B$18:$B$21</xm:f>
          </x14:formula1>
          <xm:sqref>B8:C8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82FE-C9F2-456B-A18D-A27E21950FC7}">
  <dimension ref="B5:C52"/>
  <sheetViews>
    <sheetView zoomScaleNormal="100" zoomScaleSheetLayoutView="115" workbookViewId="0">
      <selection activeCell="C9" sqref="C9"/>
    </sheetView>
  </sheetViews>
  <sheetFormatPr baseColWidth="10" defaultRowHeight="14.5" x14ac:dyDescent="0.35"/>
  <cols>
    <col min="1" max="1" width="2.54296875" customWidth="1"/>
    <col min="2" max="2" width="69.26953125" customWidth="1"/>
    <col min="3" max="3" width="12.54296875" bestFit="1" customWidth="1"/>
    <col min="11" max="11" width="11.453125" customWidth="1"/>
  </cols>
  <sheetData>
    <row r="5" spans="2:3" ht="45" customHeight="1" x14ac:dyDescent="0.35">
      <c r="B5" s="54" t="s">
        <v>24</v>
      </c>
      <c r="C5" s="54"/>
    </row>
    <row r="6" spans="2:3" ht="7.5" customHeight="1" x14ac:dyDescent="0.35"/>
    <row r="7" spans="2:3" x14ac:dyDescent="0.35">
      <c r="B7" s="8" t="s">
        <v>4</v>
      </c>
      <c r="C7" s="3"/>
    </row>
    <row r="8" spans="2:3" x14ac:dyDescent="0.35">
      <c r="B8" t="s">
        <v>0</v>
      </c>
      <c r="C8" s="1">
        <v>0.3</v>
      </c>
    </row>
    <row r="9" spans="2:3" x14ac:dyDescent="0.35">
      <c r="B9" t="s">
        <v>14</v>
      </c>
      <c r="C9" s="1">
        <v>1.35</v>
      </c>
    </row>
    <row r="10" spans="2:3" x14ac:dyDescent="0.35">
      <c r="B10" t="s">
        <v>1</v>
      </c>
      <c r="C10" s="1">
        <v>0.13</v>
      </c>
    </row>
    <row r="11" spans="2:3" x14ac:dyDescent="0.35">
      <c r="B11" t="s">
        <v>25</v>
      </c>
      <c r="C11" s="1">
        <f>VLOOKUP(MAX(Tabelle6[Monat]),Tabelle6[],6,FALSE)</f>
        <v>0.13841056379502106</v>
      </c>
    </row>
    <row r="12" spans="2:3" ht="7.5" customHeight="1" x14ac:dyDescent="0.35"/>
    <row r="13" spans="2:3" x14ac:dyDescent="0.35">
      <c r="B13" s="8" t="s">
        <v>5</v>
      </c>
      <c r="C13" s="3"/>
    </row>
    <row r="14" spans="2:3" x14ac:dyDescent="0.35">
      <c r="B14" t="s">
        <v>2</v>
      </c>
      <c r="C14" s="2">
        <v>0.7</v>
      </c>
    </row>
    <row r="15" spans="2:3" x14ac:dyDescent="0.35">
      <c r="B15" t="s">
        <v>3</v>
      </c>
      <c r="C15" s="2">
        <v>0.8</v>
      </c>
    </row>
    <row r="16" spans="2:3" x14ac:dyDescent="0.35">
      <c r="B16" t="s">
        <v>21</v>
      </c>
      <c r="C16" s="2">
        <v>1</v>
      </c>
    </row>
    <row r="17" spans="2:3" x14ac:dyDescent="0.35">
      <c r="B17" t="s">
        <v>10</v>
      </c>
      <c r="C17" s="2">
        <v>0.99</v>
      </c>
    </row>
    <row r="18" spans="2:3" x14ac:dyDescent="0.35">
      <c r="B18" t="s">
        <v>103</v>
      </c>
      <c r="C18" s="6">
        <v>20</v>
      </c>
    </row>
    <row r="19" spans="2:3" ht="7.5" customHeight="1" x14ac:dyDescent="0.35"/>
    <row r="20" spans="2:3" x14ac:dyDescent="0.35">
      <c r="B20" s="8" t="s">
        <v>11</v>
      </c>
      <c r="C20" s="3"/>
    </row>
    <row r="21" spans="2:3" x14ac:dyDescent="0.35">
      <c r="B21" t="s">
        <v>12</v>
      </c>
      <c r="C21" s="7">
        <v>16500</v>
      </c>
    </row>
    <row r="22" spans="2:3" ht="7.5" customHeight="1" x14ac:dyDescent="0.35"/>
    <row r="23" spans="2:3" x14ac:dyDescent="0.35">
      <c r="B23" s="8" t="s">
        <v>17</v>
      </c>
      <c r="C23" s="3"/>
    </row>
    <row r="24" spans="2:3" x14ac:dyDescent="0.35">
      <c r="B24" t="s">
        <v>13</v>
      </c>
      <c r="C24" s="5">
        <f>C21/C14*C9/9.8</f>
        <v>3247.0845481049564</v>
      </c>
    </row>
    <row r="25" spans="2:3" x14ac:dyDescent="0.35">
      <c r="B25" t="s">
        <v>15</v>
      </c>
      <c r="C25" s="5">
        <f>C21/C15*C10</f>
        <v>2681.25</v>
      </c>
    </row>
    <row r="26" spans="2:3" x14ac:dyDescent="0.35">
      <c r="B26" t="s">
        <v>16</v>
      </c>
      <c r="C26" s="5">
        <f>C21/C17*C8</f>
        <v>5000</v>
      </c>
    </row>
    <row r="27" spans="2:3" x14ac:dyDescent="0.35">
      <c r="B27" t="s">
        <v>20</v>
      </c>
      <c r="C27" s="5">
        <f>C21/C16*C8</f>
        <v>4950</v>
      </c>
    </row>
    <row r="28" spans="2:3" ht="7.5" customHeight="1" x14ac:dyDescent="0.35"/>
    <row r="29" spans="2:3" x14ac:dyDescent="0.35">
      <c r="B29" s="8" t="s">
        <v>18</v>
      </c>
      <c r="C29" s="3"/>
    </row>
    <row r="30" spans="2:3" x14ac:dyDescent="0.35">
      <c r="B30" t="s">
        <v>13</v>
      </c>
      <c r="C30" s="5">
        <v>0</v>
      </c>
    </row>
    <row r="31" spans="2:3" x14ac:dyDescent="0.35">
      <c r="B31" t="s">
        <v>15</v>
      </c>
      <c r="C31" s="5">
        <v>0</v>
      </c>
    </row>
    <row r="32" spans="2:3" x14ac:dyDescent="0.35">
      <c r="B32" t="s">
        <v>16</v>
      </c>
      <c r="C32" s="5">
        <f>1/(C18*24/1000)*C21*C11</f>
        <v>4757.8631304538494</v>
      </c>
    </row>
    <row r="33" spans="2:3" x14ac:dyDescent="0.35">
      <c r="B33" t="s">
        <v>75</v>
      </c>
      <c r="C33" s="34">
        <f>C32/C21</f>
        <v>0.28835534123962725</v>
      </c>
    </row>
    <row r="34" spans="2:3" x14ac:dyDescent="0.35">
      <c r="B34" t="s">
        <v>20</v>
      </c>
      <c r="C34" s="5">
        <v>0</v>
      </c>
    </row>
    <row r="35" spans="2:3" ht="7.5" customHeight="1" x14ac:dyDescent="0.35"/>
    <row r="36" spans="2:3" x14ac:dyDescent="0.35">
      <c r="B36" s="8" t="s">
        <v>19</v>
      </c>
      <c r="C36" s="3"/>
    </row>
    <row r="37" spans="2:3" ht="15" thickBot="1" x14ac:dyDescent="0.4">
      <c r="B37" t="s">
        <v>13</v>
      </c>
      <c r="C37" s="11">
        <f>C24-C30</f>
        <v>3247.0845481049564</v>
      </c>
    </row>
    <row r="38" spans="2:3" ht="15.5" thickTop="1" thickBot="1" x14ac:dyDescent="0.4">
      <c r="B38" t="s">
        <v>15</v>
      </c>
      <c r="C38" s="11">
        <f>C25-C31</f>
        <v>2681.25</v>
      </c>
    </row>
    <row r="39" spans="2:3" ht="15.5" thickTop="1" thickBot="1" x14ac:dyDescent="0.4">
      <c r="B39" t="s">
        <v>16</v>
      </c>
      <c r="C39" s="11">
        <f>C26-C32</f>
        <v>242.13686954615059</v>
      </c>
    </row>
    <row r="40" spans="2:3" ht="15.5" thickTop="1" thickBot="1" x14ac:dyDescent="0.4">
      <c r="B40" t="s">
        <v>20</v>
      </c>
      <c r="C40" s="11">
        <f>C27-C34</f>
        <v>4950</v>
      </c>
    </row>
    <row r="41" spans="2:3" ht="7.5" customHeight="1" thickTop="1" x14ac:dyDescent="0.35"/>
    <row r="42" spans="2:3" x14ac:dyDescent="0.35">
      <c r="B42" s="8" t="s">
        <v>66</v>
      </c>
      <c r="C42" s="23" t="s">
        <v>65</v>
      </c>
    </row>
    <row r="43" spans="2:3" x14ac:dyDescent="0.35">
      <c r="B43" t="s">
        <v>67</v>
      </c>
      <c r="C43" s="10">
        <f>C21/C14*3.31/9.8</f>
        <v>7961.3702623906711</v>
      </c>
    </row>
    <row r="44" spans="2:3" x14ac:dyDescent="0.35">
      <c r="B44" t="s">
        <v>60</v>
      </c>
      <c r="C44" s="10">
        <f>C21/C15*0.247</f>
        <v>5094.375</v>
      </c>
    </row>
    <row r="45" spans="2:3" x14ac:dyDescent="0.35">
      <c r="B45" t="s">
        <v>63</v>
      </c>
      <c r="C45" s="10">
        <f>C21/C17*0</f>
        <v>0</v>
      </c>
    </row>
    <row r="46" spans="2:3" x14ac:dyDescent="0.35">
      <c r="B46" t="s">
        <v>64</v>
      </c>
      <c r="C46" s="10">
        <f>C21/C16*0</f>
        <v>0</v>
      </c>
    </row>
    <row r="47" spans="2:3" x14ac:dyDescent="0.35">
      <c r="B47" t="s">
        <v>61</v>
      </c>
      <c r="C47" s="10">
        <f>C21/C17*0.055</f>
        <v>916.66666666666674</v>
      </c>
    </row>
    <row r="48" spans="2:3" x14ac:dyDescent="0.35">
      <c r="B48" t="s">
        <v>62</v>
      </c>
      <c r="C48" s="10">
        <f>C21/C16*0.055</f>
        <v>907.5</v>
      </c>
    </row>
    <row r="52" spans="3:3" x14ac:dyDescent="0.35">
      <c r="C52" s="9"/>
    </row>
  </sheetData>
  <mergeCells count="1">
    <mergeCell ref="B5:C5"/>
  </mergeCells>
  <conditionalFormatting sqref="C37:C40">
    <cfRule type="colorScale" priority="1">
      <colorScale>
        <cfvo type="min"/>
        <cfvo type="percentile" val="50"/>
        <cfvo type="max"/>
        <color rgb="FF63BE7B"/>
        <color rgb="FFFFEB84"/>
        <color rgb="FFF8696B"/>
      </colorScale>
    </cfRule>
  </conditionalFormatting>
  <dataValidations count="1">
    <dataValidation allowBlank="1" showInputMessage="1" showErrorMessage="1" promptTitle="Bitcoin Mining Profitability" prompt="Die Bitcoin Mining Profitability ist das Ergebnis resultierend aus dem Bitcoin Kurs und der Bitcoin Mining Difficulty. Verdoppelt sich der Bitcoin Preis bei gleibleibender Mining Difficulty, verdoppelt sich auch die Mining Profitability und umgekehrt." sqref="B11" xr:uid="{1370FA68-EC10-4EED-9B3A-A53445E25EB4}"/>
  </dataValidations>
  <pageMargins left="0.7" right="0.7" top="0.78740157499999996" bottom="0.78740157499999996"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019B-030D-4858-B43B-1669A2AE86DD}">
  <dimension ref="Y7:AD104"/>
  <sheetViews>
    <sheetView workbookViewId="0">
      <pane ySplit="7" topLeftCell="A61" activePane="bottomLeft" state="frozen"/>
      <selection pane="bottomLeft" activeCell="AD104" sqref="AD104"/>
    </sheetView>
  </sheetViews>
  <sheetFormatPr baseColWidth="10" defaultRowHeight="14.5" x14ac:dyDescent="0.35"/>
  <cols>
    <col min="24" max="24" width="2.453125" customWidth="1"/>
    <col min="25" max="25" width="11.453125" customWidth="1"/>
    <col min="26" max="26" width="9.54296875" customWidth="1"/>
    <col min="28" max="30" width="10.7265625" customWidth="1"/>
  </cols>
  <sheetData>
    <row r="7" spans="25:30" ht="72.5" x14ac:dyDescent="0.35">
      <c r="Y7" s="12" t="s">
        <v>6</v>
      </c>
      <c r="Z7" s="12" t="s">
        <v>22</v>
      </c>
      <c r="AA7" s="12" t="s">
        <v>23</v>
      </c>
      <c r="AB7" s="12" t="s">
        <v>7</v>
      </c>
      <c r="AC7" s="12" t="s">
        <v>8</v>
      </c>
      <c r="AD7" s="12" t="s">
        <v>9</v>
      </c>
    </row>
    <row r="8" spans="25:30" x14ac:dyDescent="0.35">
      <c r="Y8" s="4">
        <v>42370</v>
      </c>
      <c r="Z8" s="24" t="str">
        <f>TEXT(Y8,"MM.JJJJ")</f>
        <v>01.2016</v>
      </c>
      <c r="AA8" s="25">
        <v>1.9006974160244436</v>
      </c>
      <c r="AB8" s="26"/>
      <c r="AC8" s="26"/>
      <c r="AD8" s="26"/>
    </row>
    <row r="9" spans="25:30" x14ac:dyDescent="0.35">
      <c r="Y9" s="4">
        <v>42401</v>
      </c>
      <c r="Z9" s="27" t="str">
        <f t="shared" ref="Z9:Z72" si="0">TEXT(Y9,"MM.JJJJ")</f>
        <v>02.2016</v>
      </c>
      <c r="AA9" s="28">
        <v>1.3795197702865902</v>
      </c>
      <c r="AB9" s="29"/>
      <c r="AC9" s="29"/>
      <c r="AD9" s="29"/>
    </row>
    <row r="10" spans="25:30" x14ac:dyDescent="0.35">
      <c r="Y10" s="4">
        <v>42430</v>
      </c>
      <c r="Z10" s="27" t="str">
        <f t="shared" si="0"/>
        <v>03.2016</v>
      </c>
      <c r="AA10" s="28">
        <v>1.2126048419037596</v>
      </c>
      <c r="AB10" s="29"/>
      <c r="AC10" s="29"/>
      <c r="AD10" s="29"/>
    </row>
    <row r="11" spans="25:30" x14ac:dyDescent="0.35">
      <c r="Y11" s="4">
        <v>42461</v>
      </c>
      <c r="Z11" s="27" t="str">
        <f t="shared" si="0"/>
        <v>04.2016</v>
      </c>
      <c r="AA11" s="28">
        <v>1.1625855819087887</v>
      </c>
      <c r="AB11" s="29"/>
      <c r="AC11" s="29"/>
      <c r="AD11" s="29"/>
    </row>
    <row r="12" spans="25:30" x14ac:dyDescent="0.35">
      <c r="Y12" s="4">
        <v>42491</v>
      </c>
      <c r="Z12" s="27" t="str">
        <f t="shared" si="0"/>
        <v>05.2016</v>
      </c>
      <c r="AA12" s="28">
        <v>1.1307866735659189</v>
      </c>
      <c r="AB12" s="29"/>
      <c r="AC12" s="29"/>
      <c r="AD12" s="29"/>
    </row>
    <row r="13" spans="25:30" x14ac:dyDescent="0.35">
      <c r="Y13" s="4">
        <v>42522</v>
      </c>
      <c r="Z13" s="27" t="str">
        <f t="shared" si="0"/>
        <v>06.2016</v>
      </c>
      <c r="AA13" s="28">
        <v>1.4940739353971531</v>
      </c>
      <c r="AB13" s="29"/>
      <c r="AC13" s="29"/>
      <c r="AD13" s="29"/>
    </row>
    <row r="14" spans="25:30" x14ac:dyDescent="0.35">
      <c r="Y14" s="4">
        <v>42552</v>
      </c>
      <c r="Z14" s="27" t="str">
        <f t="shared" si="0"/>
        <v>07.2016</v>
      </c>
      <c r="AA14" s="28">
        <v>0.91902964332311454</v>
      </c>
      <c r="AB14" s="29"/>
      <c r="AC14" s="29"/>
      <c r="AD14" s="29"/>
    </row>
    <row r="15" spans="25:30" x14ac:dyDescent="0.35">
      <c r="Y15" s="4">
        <v>42583</v>
      </c>
      <c r="Z15" s="27" t="str">
        <f t="shared" si="0"/>
        <v>08.2016</v>
      </c>
      <c r="AA15" s="28">
        <v>0.67275066934864347</v>
      </c>
      <c r="AB15" s="29"/>
      <c r="AC15" s="29"/>
      <c r="AD15" s="29"/>
    </row>
    <row r="16" spans="25:30" x14ac:dyDescent="0.35">
      <c r="Y16" s="4">
        <v>42614</v>
      </c>
      <c r="Z16" s="27" t="str">
        <f t="shared" si="0"/>
        <v>09.2016</v>
      </c>
      <c r="AA16" s="28">
        <v>0.65000361772075044</v>
      </c>
      <c r="AB16" s="29"/>
      <c r="AC16" s="29"/>
      <c r="AD16" s="29"/>
    </row>
    <row r="17" spans="25:30" x14ac:dyDescent="0.35">
      <c r="Y17" s="4">
        <v>42644</v>
      </c>
      <c r="Z17" s="27" t="str">
        <f t="shared" si="0"/>
        <v>10.2016</v>
      </c>
      <c r="AA17" s="28">
        <v>0.61199068925255995</v>
      </c>
      <c r="AB17" s="29"/>
      <c r="AC17" s="29"/>
      <c r="AD17" s="29"/>
    </row>
    <row r="18" spans="25:30" x14ac:dyDescent="0.35">
      <c r="Y18" s="4">
        <v>42675</v>
      </c>
      <c r="Z18" s="27" t="str">
        <f t="shared" si="0"/>
        <v>11.2016</v>
      </c>
      <c r="AA18" s="28">
        <v>0.69938470113209972</v>
      </c>
      <c r="AB18" s="29"/>
      <c r="AC18" s="29"/>
      <c r="AD18" s="29"/>
    </row>
    <row r="19" spans="25:30" x14ac:dyDescent="0.35">
      <c r="Y19" s="4">
        <v>42705</v>
      </c>
      <c r="Z19" s="27" t="str">
        <f t="shared" si="0"/>
        <v>12.2016</v>
      </c>
      <c r="AA19" s="28">
        <v>0.71989883302288216</v>
      </c>
      <c r="AB19" s="30">
        <f>AVERAGE(AA8:AA19)</f>
        <v>1.0461105310738918</v>
      </c>
      <c r="AC19" s="29"/>
      <c r="AD19" s="29"/>
    </row>
    <row r="20" spans="25:30" x14ac:dyDescent="0.35">
      <c r="Y20" s="4">
        <v>42736</v>
      </c>
      <c r="Z20" s="27" t="str">
        <f t="shared" si="0"/>
        <v>01.2017</v>
      </c>
      <c r="AA20" s="28">
        <v>0.72492841823922716</v>
      </c>
      <c r="AB20" s="30">
        <f t="shared" ref="AB20:AB83" si="1">AVERAGE(AA9:AA20)</f>
        <v>0.94812978125845726</v>
      </c>
      <c r="AC20" s="29"/>
      <c r="AD20" s="29"/>
    </row>
    <row r="21" spans="25:30" x14ac:dyDescent="0.35">
      <c r="Y21" s="4">
        <v>42767</v>
      </c>
      <c r="Z21" s="27" t="str">
        <f t="shared" si="0"/>
        <v>02.2017</v>
      </c>
      <c r="AA21" s="28">
        <v>0.66940719679330185</v>
      </c>
      <c r="AB21" s="30">
        <f t="shared" si="1"/>
        <v>0.88895373346734985</v>
      </c>
      <c r="AC21" s="29"/>
      <c r="AD21" s="29"/>
    </row>
    <row r="22" spans="25:30" x14ac:dyDescent="0.35">
      <c r="Y22" s="4">
        <v>42795</v>
      </c>
      <c r="Z22" s="27" t="str">
        <f t="shared" si="0"/>
        <v>03.2017</v>
      </c>
      <c r="AA22" s="28">
        <v>0.66547615154563378</v>
      </c>
      <c r="AB22" s="30">
        <f t="shared" si="1"/>
        <v>0.84335967593750605</v>
      </c>
      <c r="AC22" s="29"/>
      <c r="AD22" s="29"/>
    </row>
    <row r="23" spans="25:30" x14ac:dyDescent="0.35">
      <c r="Y23" s="4">
        <v>42826</v>
      </c>
      <c r="Z23" s="27" t="str">
        <f t="shared" si="0"/>
        <v>04.2017</v>
      </c>
      <c r="AA23" s="28">
        <v>0.63032053932848087</v>
      </c>
      <c r="AB23" s="30">
        <f t="shared" si="1"/>
        <v>0.79900425572248046</v>
      </c>
      <c r="AC23" s="29"/>
      <c r="AD23" s="29"/>
    </row>
    <row r="24" spans="25:30" x14ac:dyDescent="0.35">
      <c r="Y24" s="4">
        <v>42856</v>
      </c>
      <c r="Z24" s="27" t="str">
        <f t="shared" si="0"/>
        <v>05.2017</v>
      </c>
      <c r="AA24" s="28">
        <v>0.98384239862365941</v>
      </c>
      <c r="AB24" s="30">
        <f t="shared" si="1"/>
        <v>0.78675889947729238</v>
      </c>
      <c r="AC24" s="29"/>
      <c r="AD24" s="29"/>
    </row>
    <row r="25" spans="25:30" x14ac:dyDescent="0.35">
      <c r="Y25" s="4">
        <v>42887</v>
      </c>
      <c r="Z25" s="27" t="str">
        <f t="shared" si="0"/>
        <v>06.2017</v>
      </c>
      <c r="AA25" s="28">
        <v>1.08574623536175</v>
      </c>
      <c r="AB25" s="30">
        <f t="shared" si="1"/>
        <v>0.75273159114100874</v>
      </c>
      <c r="AC25" s="29"/>
      <c r="AD25" s="29"/>
    </row>
    <row r="26" spans="25:30" x14ac:dyDescent="0.35">
      <c r="Y26" s="4">
        <v>42917</v>
      </c>
      <c r="Z26" s="27" t="str">
        <f t="shared" si="0"/>
        <v>07.2017</v>
      </c>
      <c r="AA26" s="28">
        <v>0.85235025043750201</v>
      </c>
      <c r="AB26" s="30">
        <f t="shared" si="1"/>
        <v>0.74717497506720754</v>
      </c>
      <c r="AC26" s="29"/>
      <c r="AD26" s="29"/>
    </row>
    <row r="27" spans="25:30" x14ac:dyDescent="0.35">
      <c r="Y27" s="4">
        <v>42948</v>
      </c>
      <c r="Z27" s="27" t="str">
        <f t="shared" si="0"/>
        <v>08.2017</v>
      </c>
      <c r="AA27" s="28">
        <v>1.0239372391629851</v>
      </c>
      <c r="AB27" s="30">
        <f t="shared" si="1"/>
        <v>0.77644052255173601</v>
      </c>
      <c r="AC27" s="29"/>
      <c r="AD27" s="29"/>
    </row>
    <row r="28" spans="25:30" x14ac:dyDescent="0.35">
      <c r="Y28" s="4">
        <v>42979</v>
      </c>
      <c r="Z28" s="27" t="str">
        <f t="shared" si="0"/>
        <v>09.2017</v>
      </c>
      <c r="AA28" s="28">
        <v>1.0827831290766061</v>
      </c>
      <c r="AB28" s="30">
        <f t="shared" si="1"/>
        <v>0.81250548183139071</v>
      </c>
      <c r="AC28" s="29"/>
      <c r="AD28" s="29"/>
    </row>
    <row r="29" spans="25:30" x14ac:dyDescent="0.35">
      <c r="Y29" s="4">
        <v>43009</v>
      </c>
      <c r="Z29" s="27" t="str">
        <f t="shared" si="0"/>
        <v>10.2017</v>
      </c>
      <c r="AA29" s="28">
        <v>1.1001981356976445</v>
      </c>
      <c r="AB29" s="30">
        <f t="shared" si="1"/>
        <v>0.85318943570181449</v>
      </c>
      <c r="AC29" s="29"/>
      <c r="AD29" s="29"/>
    </row>
    <row r="30" spans="25:30" x14ac:dyDescent="0.35">
      <c r="Y30" s="4">
        <v>43040</v>
      </c>
      <c r="Z30" s="27" t="str">
        <f t="shared" si="0"/>
        <v>11.2017</v>
      </c>
      <c r="AA30" s="28">
        <v>1.4165478429154363</v>
      </c>
      <c r="AB30" s="30">
        <f t="shared" si="1"/>
        <v>0.91295303085042578</v>
      </c>
      <c r="AC30" s="29"/>
      <c r="AD30" s="29"/>
    </row>
    <row r="31" spans="25:30" x14ac:dyDescent="0.35">
      <c r="Y31" s="4">
        <v>43070</v>
      </c>
      <c r="Z31" s="27" t="str">
        <f t="shared" si="0"/>
        <v>12.2017</v>
      </c>
      <c r="AA31" s="28">
        <v>2.8162403862142709</v>
      </c>
      <c r="AB31" s="30">
        <f t="shared" si="1"/>
        <v>1.0876481602830415</v>
      </c>
      <c r="AC31" s="30">
        <f>AVERAGE(AA8:AA31)</f>
        <v>1.0668793456784669</v>
      </c>
      <c r="AD31" s="29"/>
    </row>
    <row r="32" spans="25:30" x14ac:dyDescent="0.35">
      <c r="Y32" s="4">
        <v>43101</v>
      </c>
      <c r="Z32" s="27" t="str">
        <f t="shared" si="0"/>
        <v>01.2018</v>
      </c>
      <c r="AA32" s="28">
        <v>1.7455332902870186</v>
      </c>
      <c r="AB32" s="30">
        <f t="shared" si="1"/>
        <v>1.1726985662870242</v>
      </c>
      <c r="AC32" s="30">
        <f t="shared" ref="AC32:AC89" si="2">AVERAGE(AA9:AA32)</f>
        <v>1.0604141737727408</v>
      </c>
      <c r="AD32" s="29"/>
    </row>
    <row r="33" spans="25:30" x14ac:dyDescent="0.35">
      <c r="Y33" s="4">
        <v>43132</v>
      </c>
      <c r="Z33" s="27" t="str">
        <f t="shared" si="0"/>
        <v>02.2018</v>
      </c>
      <c r="AA33" s="28">
        <v>0.75830366357528256</v>
      </c>
      <c r="AB33" s="30">
        <f t="shared" si="1"/>
        <v>1.1801066051855227</v>
      </c>
      <c r="AC33" s="30">
        <f t="shared" si="2"/>
        <v>1.0345301693264362</v>
      </c>
      <c r="AD33" s="29"/>
    </row>
    <row r="34" spans="25:30" x14ac:dyDescent="0.35">
      <c r="Y34" s="4">
        <v>43160</v>
      </c>
      <c r="Z34" s="27" t="str">
        <f t="shared" si="0"/>
        <v>03.2018</v>
      </c>
      <c r="AA34" s="28">
        <v>0.59807982813776905</v>
      </c>
      <c r="AB34" s="30">
        <f t="shared" si="1"/>
        <v>1.174490244901534</v>
      </c>
      <c r="AC34" s="30">
        <f t="shared" si="2"/>
        <v>1.0089249604195201</v>
      </c>
      <c r="AD34" s="29"/>
    </row>
    <row r="35" spans="25:30" x14ac:dyDescent="0.35">
      <c r="Y35" s="4">
        <v>43191</v>
      </c>
      <c r="Z35" s="27" t="str">
        <f t="shared" si="0"/>
        <v>04.2018</v>
      </c>
      <c r="AA35" s="28">
        <v>0.4721765936854822</v>
      </c>
      <c r="AB35" s="30">
        <f t="shared" si="1"/>
        <v>1.1613115827646174</v>
      </c>
      <c r="AC35" s="30">
        <f t="shared" si="2"/>
        <v>0.98015791924354889</v>
      </c>
      <c r="AD35" s="29"/>
    </row>
    <row r="36" spans="25:30" x14ac:dyDescent="0.35">
      <c r="Y36" s="4">
        <v>43221</v>
      </c>
      <c r="Z36" s="27" t="str">
        <f t="shared" si="0"/>
        <v>05.2018</v>
      </c>
      <c r="AA36" s="28">
        <v>0.46716289947932271</v>
      </c>
      <c r="AB36" s="30">
        <f t="shared" si="1"/>
        <v>1.1182549578359227</v>
      </c>
      <c r="AC36" s="30">
        <f t="shared" si="2"/>
        <v>0.95250692865660735</v>
      </c>
      <c r="AD36" s="29"/>
    </row>
    <row r="37" spans="25:30" x14ac:dyDescent="0.35">
      <c r="Y37" s="4">
        <v>43252</v>
      </c>
      <c r="Z37" s="27" t="str">
        <f t="shared" si="0"/>
        <v>06.2018</v>
      </c>
      <c r="AA37" s="28">
        <v>0.32620075381547736</v>
      </c>
      <c r="AB37" s="30">
        <f t="shared" si="1"/>
        <v>1.0549595010403998</v>
      </c>
      <c r="AC37" s="30">
        <f t="shared" si="2"/>
        <v>0.90384554609070422</v>
      </c>
      <c r="AD37" s="29"/>
    </row>
    <row r="38" spans="25:30" x14ac:dyDescent="0.35">
      <c r="Y38" s="4">
        <v>43282</v>
      </c>
      <c r="Z38" s="27" t="str">
        <f t="shared" si="0"/>
        <v>07.2018</v>
      </c>
      <c r="AA38" s="28">
        <v>0.30203756312876845</v>
      </c>
      <c r="AB38" s="30">
        <f t="shared" si="1"/>
        <v>1.0091001104313386</v>
      </c>
      <c r="AC38" s="30">
        <f t="shared" si="2"/>
        <v>0.87813754274927314</v>
      </c>
      <c r="AD38" s="29"/>
    </row>
    <row r="39" spans="25:30" x14ac:dyDescent="0.35">
      <c r="Y39" s="4">
        <v>43313</v>
      </c>
      <c r="Z39" s="27" t="str">
        <f t="shared" si="0"/>
        <v>08.2018</v>
      </c>
      <c r="AA39" s="28">
        <v>0.25213284350621046</v>
      </c>
      <c r="AB39" s="30">
        <f t="shared" si="1"/>
        <v>0.94478307745994083</v>
      </c>
      <c r="AC39" s="30">
        <f t="shared" si="2"/>
        <v>0.86061180000583837</v>
      </c>
      <c r="AD39" s="29"/>
    </row>
    <row r="40" spans="25:30" x14ac:dyDescent="0.35">
      <c r="Y40" s="4">
        <v>43344</v>
      </c>
      <c r="Z40" s="27" t="str">
        <f t="shared" si="0"/>
        <v>09.2018</v>
      </c>
      <c r="AA40" s="28">
        <v>0.21023616215321775</v>
      </c>
      <c r="AB40" s="30">
        <f t="shared" si="1"/>
        <v>0.87207083021632503</v>
      </c>
      <c r="AC40" s="30">
        <f t="shared" si="2"/>
        <v>0.84228815602385787</v>
      </c>
      <c r="AD40" s="29"/>
    </row>
    <row r="41" spans="25:30" x14ac:dyDescent="0.35">
      <c r="Y41" s="4">
        <v>43374</v>
      </c>
      <c r="Z41" s="27" t="str">
        <f t="shared" si="0"/>
        <v>10.2018</v>
      </c>
      <c r="AA41" s="28">
        <v>0.1926315746904961</v>
      </c>
      <c r="AB41" s="30">
        <f t="shared" si="1"/>
        <v>0.79644028346572948</v>
      </c>
      <c r="AC41" s="30">
        <f t="shared" si="2"/>
        <v>0.82481485958377199</v>
      </c>
      <c r="AD41" s="29"/>
    </row>
    <row r="42" spans="25:30" x14ac:dyDescent="0.35">
      <c r="Y42" s="4">
        <v>43405</v>
      </c>
      <c r="Z42" s="27" t="str">
        <f t="shared" si="0"/>
        <v>11.2018</v>
      </c>
      <c r="AA42" s="28">
        <v>0.16185104002192313</v>
      </c>
      <c r="AB42" s="30">
        <f t="shared" si="1"/>
        <v>0.69188221655793669</v>
      </c>
      <c r="AC42" s="30">
        <f t="shared" si="2"/>
        <v>0.80241762370418124</v>
      </c>
      <c r="AD42" s="29"/>
    </row>
    <row r="43" spans="25:30" x14ac:dyDescent="0.35">
      <c r="Y43" s="4">
        <v>43435</v>
      </c>
      <c r="Z43" s="27" t="str">
        <f t="shared" si="0"/>
        <v>12.2018</v>
      </c>
      <c r="AA43" s="28">
        <v>0.15035595255820969</v>
      </c>
      <c r="AB43" s="30">
        <f t="shared" si="1"/>
        <v>0.46972518041993161</v>
      </c>
      <c r="AC43" s="30">
        <f t="shared" si="2"/>
        <v>0.77868667035148642</v>
      </c>
      <c r="AD43" s="29"/>
    </row>
    <row r="44" spans="25:30" x14ac:dyDescent="0.35">
      <c r="Y44" s="4">
        <v>43466</v>
      </c>
      <c r="Z44" s="27" t="str">
        <f t="shared" si="0"/>
        <v>01.2019</v>
      </c>
      <c r="AA44" s="28">
        <v>0.14492763500468803</v>
      </c>
      <c r="AB44" s="30">
        <f t="shared" si="1"/>
        <v>0.33634137581307066</v>
      </c>
      <c r="AC44" s="30">
        <f t="shared" si="2"/>
        <v>0.75451997105004731</v>
      </c>
      <c r="AD44" s="29"/>
    </row>
    <row r="45" spans="25:30" x14ac:dyDescent="0.35">
      <c r="Y45" s="4">
        <v>43497</v>
      </c>
      <c r="Z45" s="27" t="str">
        <f t="shared" si="0"/>
        <v>02.2019</v>
      </c>
      <c r="AA45" s="28">
        <v>0.14034613367187035</v>
      </c>
      <c r="AB45" s="30">
        <f t="shared" si="1"/>
        <v>0.2848449149877863</v>
      </c>
      <c r="AC45" s="30">
        <f t="shared" si="2"/>
        <v>0.73247576008665438</v>
      </c>
      <c r="AD45" s="29"/>
    </row>
    <row r="46" spans="25:30" x14ac:dyDescent="0.35">
      <c r="Y46" s="4">
        <v>43525</v>
      </c>
      <c r="Z46" s="27" t="str">
        <f t="shared" si="0"/>
        <v>03.2019</v>
      </c>
      <c r="AA46" s="28">
        <v>0.14753877422452602</v>
      </c>
      <c r="AB46" s="30">
        <f t="shared" si="1"/>
        <v>0.24729982716168272</v>
      </c>
      <c r="AC46" s="30">
        <f t="shared" si="2"/>
        <v>0.7108950360316082</v>
      </c>
      <c r="AD46" s="29"/>
    </row>
    <row r="47" spans="25:30" x14ac:dyDescent="0.35">
      <c r="Y47" s="4">
        <v>43556</v>
      </c>
      <c r="Z47" s="27" t="str">
        <f t="shared" si="0"/>
        <v>04.2019</v>
      </c>
      <c r="AA47" s="28">
        <v>0.18918467402302933</v>
      </c>
      <c r="AB47" s="30">
        <f t="shared" si="1"/>
        <v>0.22371716718981163</v>
      </c>
      <c r="AC47" s="30">
        <f t="shared" si="2"/>
        <v>0.69251437497721458</v>
      </c>
      <c r="AD47" s="29"/>
    </row>
    <row r="48" spans="25:30" x14ac:dyDescent="0.35">
      <c r="Y48" s="4">
        <v>43586</v>
      </c>
      <c r="Z48" s="27" t="str">
        <f t="shared" si="0"/>
        <v>05.2019</v>
      </c>
      <c r="AA48" s="28">
        <v>0.27615741348165235</v>
      </c>
      <c r="AB48" s="30">
        <f t="shared" si="1"/>
        <v>0.20780004335667243</v>
      </c>
      <c r="AC48" s="30">
        <f t="shared" si="2"/>
        <v>0.66302750059629745</v>
      </c>
      <c r="AD48" s="29"/>
    </row>
    <row r="49" spans="25:30" x14ac:dyDescent="0.35">
      <c r="Y49" s="4">
        <v>43617</v>
      </c>
      <c r="Z49" s="27" t="str">
        <f t="shared" si="0"/>
        <v>06.2019</v>
      </c>
      <c r="AA49" s="28">
        <v>0.31048799737728483</v>
      </c>
      <c r="AB49" s="30">
        <f t="shared" si="1"/>
        <v>0.20649064698682304</v>
      </c>
      <c r="AC49" s="30">
        <f t="shared" si="2"/>
        <v>0.63072507401361144</v>
      </c>
      <c r="AD49" s="29"/>
    </row>
    <row r="50" spans="25:30" x14ac:dyDescent="0.35">
      <c r="Y50" s="4">
        <v>43647</v>
      </c>
      <c r="Z50" s="27" t="str">
        <f t="shared" si="0"/>
        <v>07.2019</v>
      </c>
      <c r="AA50" s="28">
        <v>0.30313311502959867</v>
      </c>
      <c r="AB50" s="30">
        <f t="shared" si="1"/>
        <v>0.20658194297855889</v>
      </c>
      <c r="AC50" s="30">
        <f t="shared" si="2"/>
        <v>0.60784102670494877</v>
      </c>
      <c r="AD50" s="29"/>
    </row>
    <row r="51" spans="25:30" x14ac:dyDescent="0.35">
      <c r="Y51" s="4">
        <v>43678</v>
      </c>
      <c r="Z51" s="27" t="str">
        <f t="shared" si="0"/>
        <v>08.2019</v>
      </c>
      <c r="AA51" s="28">
        <v>0.25895852266625935</v>
      </c>
      <c r="AB51" s="30">
        <f t="shared" si="1"/>
        <v>0.20715074957522964</v>
      </c>
      <c r="AC51" s="30">
        <f t="shared" si="2"/>
        <v>0.57596691351758522</v>
      </c>
      <c r="AD51" s="29"/>
    </row>
    <row r="52" spans="25:30" x14ac:dyDescent="0.35">
      <c r="Y52" s="4">
        <v>43709</v>
      </c>
      <c r="Z52" s="27" t="str">
        <f t="shared" si="0"/>
        <v>09.2019</v>
      </c>
      <c r="AA52" s="28">
        <v>0.21308807744484326</v>
      </c>
      <c r="AB52" s="30">
        <f t="shared" si="1"/>
        <v>0.20738840918286514</v>
      </c>
      <c r="AC52" s="30">
        <f t="shared" si="2"/>
        <v>0.53972961969959499</v>
      </c>
      <c r="AD52" s="29"/>
    </row>
    <row r="53" spans="25:30" x14ac:dyDescent="0.35">
      <c r="Y53" s="4">
        <v>43739</v>
      </c>
      <c r="Z53" s="27" t="str">
        <f t="shared" si="0"/>
        <v>10.2019</v>
      </c>
      <c r="AA53" s="28">
        <v>0.14893338729208119</v>
      </c>
      <c r="AB53" s="30">
        <f t="shared" si="1"/>
        <v>0.20374689356633049</v>
      </c>
      <c r="AC53" s="30">
        <f t="shared" si="2"/>
        <v>0.50009358851602992</v>
      </c>
      <c r="AD53" s="29"/>
    </row>
    <row r="54" spans="25:30" x14ac:dyDescent="0.35">
      <c r="Y54" s="4">
        <v>43770</v>
      </c>
      <c r="Z54" s="27" t="str">
        <f t="shared" si="0"/>
        <v>11.2019</v>
      </c>
      <c r="AA54" s="28">
        <v>0.14674753310304919</v>
      </c>
      <c r="AB54" s="30">
        <f t="shared" si="1"/>
        <v>0.20248826798975769</v>
      </c>
      <c r="AC54" s="30">
        <f t="shared" si="2"/>
        <v>0.44718524227384709</v>
      </c>
      <c r="AD54" s="29"/>
    </row>
    <row r="55" spans="25:30" x14ac:dyDescent="0.35">
      <c r="Y55" s="32">
        <v>43800</v>
      </c>
      <c r="Z55" s="27" t="str">
        <f t="shared" si="0"/>
        <v>12.2019</v>
      </c>
      <c r="AA55" s="28">
        <v>0.13251250756413122</v>
      </c>
      <c r="AB55" s="30">
        <f t="shared" si="1"/>
        <v>0.20100131424025114</v>
      </c>
      <c r="AC55" s="30">
        <f t="shared" si="2"/>
        <v>0.33536324733009137</v>
      </c>
      <c r="AD55" s="30">
        <f>AVERAGE(AA8:AA55)</f>
        <v>0.70112129650427901</v>
      </c>
    </row>
    <row r="56" spans="25:30" x14ac:dyDescent="0.35">
      <c r="Y56" s="27">
        <v>43831</v>
      </c>
      <c r="Z56" s="27" t="str">
        <f t="shared" si="0"/>
        <v>01.2020</v>
      </c>
      <c r="AA56" s="28">
        <v>0.13988114676579824</v>
      </c>
      <c r="AB56" s="30">
        <f t="shared" si="1"/>
        <v>0.20058077355367698</v>
      </c>
      <c r="AC56" s="30">
        <f t="shared" si="2"/>
        <v>0.26846107468337388</v>
      </c>
      <c r="AD56" s="30">
        <f t="shared" ref="AD56:AD89" si="3">AVERAGE(AA9:AA56)</f>
        <v>0.6644376242280573</v>
      </c>
    </row>
    <row r="57" spans="25:30" x14ac:dyDescent="0.35">
      <c r="Y57" s="27">
        <v>43862</v>
      </c>
      <c r="Z57" s="27" t="str">
        <f t="shared" si="0"/>
        <v>02.2020</v>
      </c>
      <c r="AA57" s="28">
        <v>0.14458155789616892</v>
      </c>
      <c r="AB57" s="30">
        <f t="shared" si="1"/>
        <v>0.20093372557236855</v>
      </c>
      <c r="AC57" s="30">
        <f t="shared" si="2"/>
        <v>0.24288932028007748</v>
      </c>
      <c r="AD57" s="30">
        <f t="shared" si="3"/>
        <v>0.63870974480325671</v>
      </c>
    </row>
    <row r="58" spans="25:30" x14ac:dyDescent="0.35">
      <c r="Y58" s="27">
        <v>43891</v>
      </c>
      <c r="Z58" s="27" t="str">
        <f t="shared" si="0"/>
        <v>03.2020</v>
      </c>
      <c r="AA58" s="28">
        <v>9.9862539539170223E-2</v>
      </c>
      <c r="AB58" s="30">
        <f t="shared" si="1"/>
        <v>0.19696070601525553</v>
      </c>
      <c r="AC58" s="30">
        <f t="shared" si="2"/>
        <v>0.22213026658846921</v>
      </c>
      <c r="AD58" s="30">
        <f t="shared" si="3"/>
        <v>0.61552761350399454</v>
      </c>
    </row>
    <row r="59" spans="25:30" x14ac:dyDescent="0.35">
      <c r="Y59" s="27">
        <v>43922</v>
      </c>
      <c r="Z59" s="27" t="str">
        <f t="shared" si="0"/>
        <v>04.2020</v>
      </c>
      <c r="AA59" s="28">
        <v>0.11714457047717891</v>
      </c>
      <c r="AB59" s="30">
        <f t="shared" si="1"/>
        <v>0.19095736405310137</v>
      </c>
      <c r="AC59" s="30">
        <f t="shared" si="2"/>
        <v>0.20733726562145657</v>
      </c>
      <c r="AD59" s="30">
        <f t="shared" si="3"/>
        <v>0.59374759243250264</v>
      </c>
    </row>
    <row r="60" spans="25:30" x14ac:dyDescent="0.35">
      <c r="Y60" s="27">
        <v>43952</v>
      </c>
      <c r="Z60" s="27" t="str">
        <f t="shared" si="0"/>
        <v>05.2020</v>
      </c>
      <c r="AA60" s="28">
        <v>9.6031833018079715E-2</v>
      </c>
      <c r="AB60" s="30">
        <f t="shared" si="1"/>
        <v>0.17594689901447033</v>
      </c>
      <c r="AC60" s="30">
        <f t="shared" si="2"/>
        <v>0.19187347118557138</v>
      </c>
      <c r="AD60" s="30">
        <f t="shared" si="3"/>
        <v>0.57219019992108933</v>
      </c>
    </row>
    <row r="61" spans="25:30" x14ac:dyDescent="0.35">
      <c r="Y61" s="27">
        <v>43983</v>
      </c>
      <c r="Z61" s="27" t="str">
        <f t="shared" si="0"/>
        <v>06.2020</v>
      </c>
      <c r="AA61" s="28">
        <v>7.8791024298132228E-2</v>
      </c>
      <c r="AB61" s="30">
        <f t="shared" si="1"/>
        <v>0.15663881792454093</v>
      </c>
      <c r="AC61" s="30">
        <f t="shared" si="2"/>
        <v>0.18156473245568197</v>
      </c>
      <c r="AD61" s="30">
        <f t="shared" si="3"/>
        <v>0.54270513927319308</v>
      </c>
    </row>
    <row r="62" spans="25:30" x14ac:dyDescent="0.35">
      <c r="Y62" s="27">
        <v>44013</v>
      </c>
      <c r="Z62" s="27" t="str">
        <f t="shared" si="0"/>
        <v>07.2020</v>
      </c>
      <c r="AA62" s="28">
        <v>7.0504943946335899E-2</v>
      </c>
      <c r="AB62" s="30">
        <f t="shared" si="1"/>
        <v>0.13725313700093569</v>
      </c>
      <c r="AC62" s="30">
        <f t="shared" si="2"/>
        <v>0.17191753998974732</v>
      </c>
      <c r="AD62" s="30">
        <f t="shared" si="3"/>
        <v>0.52502754136951013</v>
      </c>
    </row>
    <row r="63" spans="25:30" x14ac:dyDescent="0.35">
      <c r="Y63" s="27">
        <v>44044</v>
      </c>
      <c r="Z63" s="27" t="str">
        <f t="shared" si="0"/>
        <v>08.2020</v>
      </c>
      <c r="AA63" s="28">
        <v>8.2011519838601749E-2</v>
      </c>
      <c r="AB63" s="30">
        <f t="shared" si="1"/>
        <v>0.12250755343196423</v>
      </c>
      <c r="AC63" s="30">
        <f t="shared" si="2"/>
        <v>0.16482915150359692</v>
      </c>
      <c r="AD63" s="30">
        <f t="shared" si="3"/>
        <v>0.51272047575471758</v>
      </c>
    </row>
    <row r="64" spans="25:30" x14ac:dyDescent="0.35">
      <c r="Y64" s="27">
        <v>44075</v>
      </c>
      <c r="Z64" s="27" t="str">
        <f t="shared" si="0"/>
        <v>09.2020</v>
      </c>
      <c r="AA64" s="28">
        <v>7.1714547653830202E-2</v>
      </c>
      <c r="AB64" s="30">
        <f t="shared" si="1"/>
        <v>0.1107264259493798</v>
      </c>
      <c r="AC64" s="30">
        <f t="shared" si="2"/>
        <v>0.15905741756612246</v>
      </c>
      <c r="AD64" s="30">
        <f t="shared" si="3"/>
        <v>0.50067278679499017</v>
      </c>
    </row>
    <row r="65" spans="25:30" x14ac:dyDescent="0.35">
      <c r="Y65" s="27">
        <v>44105</v>
      </c>
      <c r="Z65" s="27" t="str">
        <f t="shared" si="0"/>
        <v>10.2020</v>
      </c>
      <c r="AA65" s="28">
        <v>6.8322942033292727E-2</v>
      </c>
      <c r="AB65" s="30">
        <f t="shared" si="1"/>
        <v>0.10400888884448077</v>
      </c>
      <c r="AC65" s="30">
        <f t="shared" si="2"/>
        <v>0.15387789120540565</v>
      </c>
      <c r="AD65" s="30">
        <f t="shared" si="3"/>
        <v>0.48934637539458881</v>
      </c>
    </row>
    <row r="66" spans="25:30" x14ac:dyDescent="0.35">
      <c r="Y66" s="27">
        <v>44136</v>
      </c>
      <c r="Z66" s="27" t="str">
        <f t="shared" si="0"/>
        <v>11.2020</v>
      </c>
      <c r="AA66" s="28">
        <v>0.11595692547431773</v>
      </c>
      <c r="AB66" s="30">
        <f t="shared" si="1"/>
        <v>0.10144300487541981</v>
      </c>
      <c r="AC66" s="30">
        <f t="shared" si="2"/>
        <v>0.15196563643258876</v>
      </c>
      <c r="AD66" s="30">
        <f t="shared" si="3"/>
        <v>0.47719163006838511</v>
      </c>
    </row>
    <row r="67" spans="25:30" x14ac:dyDescent="0.35">
      <c r="Y67" s="27">
        <v>44166</v>
      </c>
      <c r="Z67" s="27" t="str">
        <f t="shared" si="0"/>
        <v>12.2020</v>
      </c>
      <c r="AA67" s="28">
        <v>0.13376717913457503</v>
      </c>
      <c r="AB67" s="30">
        <f t="shared" si="1"/>
        <v>0.10154756083962346</v>
      </c>
      <c r="AC67" s="30">
        <f t="shared" si="2"/>
        <v>0.1512744375399373</v>
      </c>
      <c r="AD67" s="30">
        <f t="shared" si="3"/>
        <v>0.46498055394571192</v>
      </c>
    </row>
    <row r="68" spans="25:30" x14ac:dyDescent="0.35">
      <c r="Y68" s="27">
        <v>44197</v>
      </c>
      <c r="Z68" s="27" t="str">
        <f t="shared" si="0"/>
        <v>01.2021</v>
      </c>
      <c r="AA68" s="28">
        <v>0.20547555522173122</v>
      </c>
      <c r="AB68" s="30">
        <f t="shared" si="1"/>
        <v>0.10701376154428455</v>
      </c>
      <c r="AC68" s="30">
        <f t="shared" si="2"/>
        <v>0.15379726754898077</v>
      </c>
      <c r="AD68" s="30">
        <f t="shared" si="3"/>
        <v>0.45415861929951418</v>
      </c>
    </row>
    <row r="69" spans="25:30" x14ac:dyDescent="0.35">
      <c r="Y69" s="27">
        <v>44228</v>
      </c>
      <c r="Z69" s="27" t="str">
        <f t="shared" si="0"/>
        <v>02.2021</v>
      </c>
      <c r="AA69" s="28">
        <v>0.25915638945490593</v>
      </c>
      <c r="AB69" s="30">
        <f t="shared" si="1"/>
        <v>0.11656166417417931</v>
      </c>
      <c r="AC69" s="30">
        <f t="shared" si="2"/>
        <v>0.15874769487327392</v>
      </c>
      <c r="AD69" s="30">
        <f t="shared" si="3"/>
        <v>0.44561172747996425</v>
      </c>
    </row>
    <row r="70" spans="25:30" x14ac:dyDescent="0.35">
      <c r="Y70" s="27">
        <v>44256</v>
      </c>
      <c r="Z70" s="27" t="str">
        <f t="shared" si="0"/>
        <v>03.2021</v>
      </c>
      <c r="AA70" s="28">
        <v>0.30248370606492836</v>
      </c>
      <c r="AB70" s="30">
        <f t="shared" si="1"/>
        <v>0.13344676138465913</v>
      </c>
      <c r="AC70" s="30">
        <f t="shared" si="2"/>
        <v>0.16520373369995736</v>
      </c>
      <c r="AD70" s="30">
        <f t="shared" si="3"/>
        <v>0.43804938486578293</v>
      </c>
    </row>
    <row r="71" spans="25:30" x14ac:dyDescent="0.35">
      <c r="Y71" s="27">
        <v>44287</v>
      </c>
      <c r="Z71" s="27" t="str">
        <f t="shared" si="0"/>
        <v>04.2021</v>
      </c>
      <c r="AA71" s="28">
        <v>0.28409225474903471</v>
      </c>
      <c r="AB71" s="30">
        <f t="shared" si="1"/>
        <v>0.1473590684073138</v>
      </c>
      <c r="AC71" s="30">
        <f t="shared" si="2"/>
        <v>0.16915821623020758</v>
      </c>
      <c r="AD71" s="30">
        <f t="shared" si="3"/>
        <v>0.43083629560371112</v>
      </c>
    </row>
    <row r="72" spans="25:30" x14ac:dyDescent="0.35">
      <c r="Y72" s="27">
        <v>44317</v>
      </c>
      <c r="Z72" s="27" t="str">
        <f t="shared" si="0"/>
        <v>05.2021</v>
      </c>
      <c r="AA72" s="28">
        <v>0.23889157053081372</v>
      </c>
      <c r="AB72" s="30">
        <f t="shared" si="1"/>
        <v>0.15926404653337498</v>
      </c>
      <c r="AC72" s="30">
        <f t="shared" si="2"/>
        <v>0.16760547277392265</v>
      </c>
      <c r="AD72" s="30">
        <f t="shared" si="3"/>
        <v>0.41531648668511023</v>
      </c>
    </row>
    <row r="73" spans="25:30" x14ac:dyDescent="0.35">
      <c r="Y73" s="27">
        <v>44348</v>
      </c>
      <c r="Z73" s="27" t="str">
        <f t="shared" ref="Z73:Z96" si="4">TEXT(Y73,"MM.JJJJ")</f>
        <v>06.2021</v>
      </c>
      <c r="AA73" s="28">
        <v>0.15885992192962969</v>
      </c>
      <c r="AB73" s="30">
        <f t="shared" si="1"/>
        <v>0.16593645466933307</v>
      </c>
      <c r="AC73" s="30">
        <f t="shared" si="2"/>
        <v>0.16128763629693701</v>
      </c>
      <c r="AD73" s="30">
        <f t="shared" si="3"/>
        <v>0.39600635515527433</v>
      </c>
    </row>
    <row r="74" spans="25:30" x14ac:dyDescent="0.35">
      <c r="Y74" s="27">
        <v>44378</v>
      </c>
      <c r="Z74" s="27" t="str">
        <f t="shared" si="4"/>
        <v>07.2021</v>
      </c>
      <c r="AA74" s="28">
        <v>0.25705059790285917</v>
      </c>
      <c r="AB74" s="30">
        <f t="shared" si="1"/>
        <v>0.18148192583237668</v>
      </c>
      <c r="AC74" s="30">
        <f t="shared" si="2"/>
        <v>0.15936753141665619</v>
      </c>
      <c r="AD74" s="30">
        <f t="shared" si="3"/>
        <v>0.38360427906080252</v>
      </c>
    </row>
    <row r="75" spans="25:30" x14ac:dyDescent="0.35">
      <c r="Y75" s="27">
        <v>44409</v>
      </c>
      <c r="Z75" s="27" t="str">
        <f t="shared" si="4"/>
        <v>08.2021</v>
      </c>
      <c r="AA75" s="28">
        <v>0.3435626309363754</v>
      </c>
      <c r="AB75" s="30">
        <f t="shared" si="1"/>
        <v>0.20327785175719115</v>
      </c>
      <c r="AC75" s="30">
        <f t="shared" si="2"/>
        <v>0.16289270259457769</v>
      </c>
      <c r="AD75" s="30">
        <f t="shared" si="3"/>
        <v>0.36942980805608139</v>
      </c>
    </row>
    <row r="76" spans="25:30" x14ac:dyDescent="0.35">
      <c r="Y76" s="27">
        <v>44440</v>
      </c>
      <c r="Z76" s="27" t="str">
        <f t="shared" si="4"/>
        <v>09.2021</v>
      </c>
      <c r="AA76" s="28">
        <v>0.28119123292585091</v>
      </c>
      <c r="AB76" s="30">
        <f t="shared" si="1"/>
        <v>0.22073424219652624</v>
      </c>
      <c r="AC76" s="30">
        <f t="shared" si="2"/>
        <v>0.16573033407295301</v>
      </c>
      <c r="AD76" s="30">
        <f t="shared" si="3"/>
        <v>0.352729976886274</v>
      </c>
    </row>
    <row r="77" spans="25:30" x14ac:dyDescent="0.35">
      <c r="Y77" s="27">
        <v>44470</v>
      </c>
      <c r="Z77" s="27" t="str">
        <f t="shared" si="4"/>
        <v>10.2021</v>
      </c>
      <c r="AA77" s="28">
        <v>0.33364039503637344</v>
      </c>
      <c r="AB77" s="30">
        <f t="shared" si="1"/>
        <v>0.24284402994678292</v>
      </c>
      <c r="AC77" s="30">
        <f t="shared" si="2"/>
        <v>0.17342645939563187</v>
      </c>
      <c r="AD77" s="30">
        <f t="shared" si="3"/>
        <v>0.33676002395583088</v>
      </c>
    </row>
    <row r="78" spans="25:30" x14ac:dyDescent="0.35">
      <c r="Y78" s="27">
        <v>44501</v>
      </c>
      <c r="Z78" s="27" t="str">
        <f t="shared" si="4"/>
        <v>11.2021</v>
      </c>
      <c r="AA78" s="28">
        <v>0.31134806730707004</v>
      </c>
      <c r="AB78" s="30">
        <f t="shared" si="1"/>
        <v>0.25912662509951229</v>
      </c>
      <c r="AC78" s="30">
        <f t="shared" si="2"/>
        <v>0.18028481498746607</v>
      </c>
      <c r="AD78" s="30">
        <f t="shared" si="3"/>
        <v>0.31373502863065661</v>
      </c>
    </row>
    <row r="79" spans="25:30" x14ac:dyDescent="0.35">
      <c r="Y79" s="27">
        <v>44531</v>
      </c>
      <c r="Z79" s="27" t="str">
        <f t="shared" si="4"/>
        <v>12.2021</v>
      </c>
      <c r="AA79" s="28">
        <v>0.24435508619235702</v>
      </c>
      <c r="AB79" s="30">
        <f t="shared" si="1"/>
        <v>0.26834228402099408</v>
      </c>
      <c r="AC79" s="30">
        <f t="shared" si="2"/>
        <v>0.1849449224303088</v>
      </c>
      <c r="AD79" s="30">
        <f t="shared" si="3"/>
        <v>0.26015408488020014</v>
      </c>
    </row>
    <row r="80" spans="25:30" x14ac:dyDescent="0.35">
      <c r="Y80" s="27">
        <v>44562</v>
      </c>
      <c r="Z80" s="27" t="str">
        <f t="shared" si="4"/>
        <v>01.2022</v>
      </c>
      <c r="AA80" s="28">
        <v>0.19339315521953199</v>
      </c>
      <c r="AB80" s="30">
        <f t="shared" si="1"/>
        <v>0.26733541735414412</v>
      </c>
      <c r="AC80" s="30">
        <f t="shared" si="2"/>
        <v>0.18717458944921436</v>
      </c>
      <c r="AD80" s="30">
        <f t="shared" si="3"/>
        <v>0.22781783206629416</v>
      </c>
    </row>
    <row r="81" spans="25:30" x14ac:dyDescent="0.35">
      <c r="Y81" s="27">
        <v>44593</v>
      </c>
      <c r="Z81" s="27" t="str">
        <f t="shared" si="4"/>
        <v>02.2022</v>
      </c>
      <c r="AA81" s="28">
        <v>0.17031768257303237</v>
      </c>
      <c r="AB81" s="30">
        <f t="shared" si="1"/>
        <v>0.25993219178065469</v>
      </c>
      <c r="AC81" s="30">
        <f t="shared" si="2"/>
        <v>0.18824692797741702</v>
      </c>
      <c r="AD81" s="30">
        <f t="shared" si="3"/>
        <v>0.21556812412874723</v>
      </c>
    </row>
    <row r="82" spans="25:30" x14ac:dyDescent="0.35">
      <c r="Y82" s="27">
        <v>44621</v>
      </c>
      <c r="Z82" s="27" t="str">
        <f t="shared" si="4"/>
        <v>03.2022</v>
      </c>
      <c r="AA82" s="28">
        <v>0.17852331529513993</v>
      </c>
      <c r="AB82" s="30">
        <f t="shared" si="1"/>
        <v>0.24960215921650566</v>
      </c>
      <c r="AC82" s="30">
        <f t="shared" si="2"/>
        <v>0.19152446030058237</v>
      </c>
      <c r="AD82" s="30">
        <f t="shared" si="3"/>
        <v>0.20682736344452579</v>
      </c>
    </row>
    <row r="83" spans="25:30" x14ac:dyDescent="0.35">
      <c r="Y83" s="27">
        <v>44652</v>
      </c>
      <c r="Z83" s="27" t="str">
        <f t="shared" si="4"/>
        <v>04.2022</v>
      </c>
      <c r="AA83" s="28">
        <v>0.17490811502587089</v>
      </c>
      <c r="AB83" s="30">
        <f t="shared" si="1"/>
        <v>0.24050348090624205</v>
      </c>
      <c r="AC83" s="30">
        <f t="shared" si="2"/>
        <v>0.19393127465677792</v>
      </c>
      <c r="AD83" s="30">
        <f t="shared" si="3"/>
        <v>0.20063427013911728</v>
      </c>
    </row>
    <row r="84" spans="25:30" x14ac:dyDescent="0.35">
      <c r="Y84" s="27">
        <v>44682</v>
      </c>
      <c r="Z84" s="27" t="str">
        <f t="shared" si="4"/>
        <v>05.2022</v>
      </c>
      <c r="AA84" s="28">
        <v>0.1276921787686045</v>
      </c>
      <c r="AB84" s="30">
        <f t="shared" ref="AB84:AB89" si="5">AVERAGE(AA73:AA84)</f>
        <v>0.23123686492605797</v>
      </c>
      <c r="AC84" s="30">
        <f t="shared" si="2"/>
        <v>0.19525045572971642</v>
      </c>
      <c r="AD84" s="30">
        <f t="shared" si="3"/>
        <v>0.1935619634576439</v>
      </c>
    </row>
    <row r="85" spans="25:30" x14ac:dyDescent="0.35">
      <c r="Y85" s="27">
        <v>44713</v>
      </c>
      <c r="Z85" s="27" t="str">
        <f t="shared" si="4"/>
        <v>06.2022</v>
      </c>
      <c r="AA85" s="28">
        <v>9.9505597924910136E-2</v>
      </c>
      <c r="AB85" s="30">
        <f t="shared" si="5"/>
        <v>0.22629067125899802</v>
      </c>
      <c r="AC85" s="30">
        <f t="shared" si="2"/>
        <v>0.19611356296416549</v>
      </c>
      <c r="AD85" s="30">
        <f t="shared" si="3"/>
        <v>0.18883914770992374</v>
      </c>
    </row>
    <row r="86" spans="25:30" x14ac:dyDescent="0.35">
      <c r="Y86" s="27">
        <v>44743</v>
      </c>
      <c r="Z86" s="27" t="str">
        <f t="shared" si="4"/>
        <v>07.2022</v>
      </c>
      <c r="AA86" s="28">
        <v>9.1233114916340619E-2</v>
      </c>
      <c r="AB86" s="30">
        <f t="shared" si="5"/>
        <v>0.21247254767678814</v>
      </c>
      <c r="AC86" s="30">
        <f t="shared" si="2"/>
        <v>0.19697723675458234</v>
      </c>
      <c r="AD86" s="30">
        <f t="shared" si="3"/>
        <v>0.18444738837216487</v>
      </c>
    </row>
    <row r="87" spans="25:30" x14ac:dyDescent="0.35">
      <c r="Y87" s="27">
        <v>44774</v>
      </c>
      <c r="Z87" s="27" t="str">
        <f t="shared" si="4"/>
        <v>08.2022</v>
      </c>
      <c r="AA87" s="28">
        <v>0.10391644019210645</v>
      </c>
      <c r="AB87" s="30">
        <f t="shared" si="5"/>
        <v>0.19250203178143241</v>
      </c>
      <c r="AC87" s="30">
        <f t="shared" si="2"/>
        <v>0.19788994176931171</v>
      </c>
      <c r="AD87" s="30">
        <f t="shared" si="3"/>
        <v>0.18135954663645429</v>
      </c>
    </row>
    <row r="88" spans="25:30" x14ac:dyDescent="0.35">
      <c r="Y88" s="27">
        <v>44805</v>
      </c>
      <c r="Z88" s="27" t="str">
        <f t="shared" si="4"/>
        <v>09.2022</v>
      </c>
      <c r="AA88" s="28">
        <v>8.21324089157765E-2</v>
      </c>
      <c r="AB88" s="30">
        <f t="shared" si="5"/>
        <v>0.17591379644725949</v>
      </c>
      <c r="AC88" s="30">
        <f t="shared" si="2"/>
        <v>0.19832401932189281</v>
      </c>
      <c r="AD88" s="30">
        <f t="shared" si="3"/>
        <v>0.17869071844400766</v>
      </c>
    </row>
    <row r="89" spans="25:30" x14ac:dyDescent="0.35">
      <c r="Y89" s="27">
        <v>44835</v>
      </c>
      <c r="Z89" s="27" t="str">
        <f>TEXT(Y89,"MM.JJJJ")</f>
        <v>10.2022</v>
      </c>
      <c r="AA89" s="28">
        <v>7.8212889433853197E-2</v>
      </c>
      <c r="AB89" s="30">
        <f t="shared" si="5"/>
        <v>0.15462817098038281</v>
      </c>
      <c r="AC89" s="30">
        <f t="shared" si="2"/>
        <v>0.19873610046358284</v>
      </c>
      <c r="AD89" s="30">
        <f t="shared" si="3"/>
        <v>0.17630699583449425</v>
      </c>
    </row>
    <row r="90" spans="25:30" x14ac:dyDescent="0.35">
      <c r="Y90" s="27">
        <v>44866</v>
      </c>
      <c r="Z90" s="27" t="str">
        <f>TEXT(Y90,"MM.JJJJ")</f>
        <v>11.2022</v>
      </c>
      <c r="AA90" s="28">
        <v>5.9051238444348141E-2</v>
      </c>
      <c r="AB90" s="30">
        <f t="shared" ref="AB90:AB96" si="6">AVERAGE(AA79:AA90)</f>
        <v>0.13360343524182264</v>
      </c>
      <c r="AC90" s="30">
        <f t="shared" ref="AC90:AC96" si="7">AVERAGE(AA67:AA90)</f>
        <v>0.1963650301706675</v>
      </c>
      <c r="AD90" s="30">
        <f t="shared" ref="AD90:AD96" si="8">AVERAGE(AA43:AA90)</f>
        <v>0.17416533330162812</v>
      </c>
    </row>
    <row r="91" spans="25:30" x14ac:dyDescent="0.35">
      <c r="Y91" s="27">
        <v>44896</v>
      </c>
      <c r="Z91" s="27" t="str">
        <f t="shared" si="4"/>
        <v>12.2022</v>
      </c>
      <c r="AA91" s="28">
        <v>5.7872417290493208E-2</v>
      </c>
      <c r="AB91" s="30">
        <f t="shared" si="6"/>
        <v>0.11806321283333399</v>
      </c>
      <c r="AC91" s="30">
        <f t="shared" si="7"/>
        <v>0.19320274842716403</v>
      </c>
      <c r="AD91" s="30">
        <f t="shared" si="8"/>
        <v>0.17223859298355071</v>
      </c>
    </row>
    <row r="92" spans="25:30" x14ac:dyDescent="0.35">
      <c r="Y92" s="27">
        <v>44927</v>
      </c>
      <c r="Z92" s="27" t="str">
        <f t="shared" si="4"/>
        <v>01.2023</v>
      </c>
      <c r="AA92" s="28">
        <v>6.9146745990961031E-2</v>
      </c>
      <c r="AB92" s="30">
        <f t="shared" si="6"/>
        <v>0.10770934539761974</v>
      </c>
      <c r="AC92" s="30">
        <f t="shared" si="7"/>
        <v>0.18752238137588195</v>
      </c>
      <c r="AD92" s="30">
        <f t="shared" si="8"/>
        <v>0.17065982446243136</v>
      </c>
    </row>
    <row r="93" spans="25:30" x14ac:dyDescent="0.35">
      <c r="Y93" s="27">
        <v>44958</v>
      </c>
      <c r="Z93" s="27" t="str">
        <f t="shared" si="4"/>
        <v>02.2023</v>
      </c>
      <c r="AA93" s="28">
        <v>7.3464493426356053E-2</v>
      </c>
      <c r="AB93" s="30">
        <f t="shared" si="6"/>
        <v>9.9638246302063374E-2</v>
      </c>
      <c r="AC93" s="30">
        <f t="shared" si="7"/>
        <v>0.17978521904135905</v>
      </c>
      <c r="AD93" s="30">
        <f t="shared" si="8"/>
        <v>0.16926645695731646</v>
      </c>
    </row>
    <row r="94" spans="25:30" x14ac:dyDescent="0.35">
      <c r="Y94" s="27">
        <v>44986</v>
      </c>
      <c r="Z94" s="27" t="str">
        <f t="shared" si="4"/>
        <v>03.2023</v>
      </c>
      <c r="AA94" s="28">
        <v>7.1462748383729208E-2</v>
      </c>
      <c r="AB94" s="30">
        <f t="shared" si="6"/>
        <v>9.0716532392779145E-2</v>
      </c>
      <c r="AC94" s="30">
        <f t="shared" si="7"/>
        <v>0.17015934580464245</v>
      </c>
      <c r="AD94" s="30">
        <f t="shared" si="8"/>
        <v>0.16768153975229991</v>
      </c>
    </row>
    <row r="95" spans="25:30" x14ac:dyDescent="0.35">
      <c r="Y95" s="27">
        <v>45017</v>
      </c>
      <c r="Z95" s="27" t="str">
        <f t="shared" si="4"/>
        <v>04.2023</v>
      </c>
      <c r="AA95" s="28">
        <v>7.0736274780954858E-2</v>
      </c>
      <c r="AB95" s="30">
        <f t="shared" si="6"/>
        <v>8.2035545705702831E-2</v>
      </c>
      <c r="AC95" s="30">
        <f t="shared" si="7"/>
        <v>0.16126951330597247</v>
      </c>
      <c r="AD95" s="30">
        <f t="shared" si="8"/>
        <v>0.16521386476809002</v>
      </c>
    </row>
    <row r="96" spans="25:30" x14ac:dyDescent="0.35">
      <c r="Y96" s="27">
        <v>45047</v>
      </c>
      <c r="Z96" s="27" t="str">
        <f t="shared" si="4"/>
        <v>05.2023</v>
      </c>
      <c r="AA96" s="28">
        <v>7.8104952118944165E-2</v>
      </c>
      <c r="AB96" s="30">
        <f t="shared" si="6"/>
        <v>7.7903276818231143E-2</v>
      </c>
      <c r="AC96" s="30">
        <f t="shared" si="7"/>
        <v>0.15457007087214458</v>
      </c>
      <c r="AD96" s="30">
        <f t="shared" si="8"/>
        <v>0.1610877718230336</v>
      </c>
    </row>
    <row r="97" spans="25:30" x14ac:dyDescent="0.35">
      <c r="Y97" s="27">
        <v>45078</v>
      </c>
      <c r="Z97" s="27" t="str">
        <f t="shared" ref="Z97:Z98" si="9">TEXT(Y97,"MM.JJJJ")</f>
        <v>06.2023</v>
      </c>
      <c r="AA97" s="28">
        <v>6.4850024434615086E-2</v>
      </c>
      <c r="AB97" s="30">
        <f t="shared" ref="AB97" si="10">AVERAGE(AA86:AA97)</f>
        <v>7.5015312360706549E-2</v>
      </c>
      <c r="AC97" s="30">
        <f t="shared" ref="AC97" si="11">AVERAGE(AA74:AA97)</f>
        <v>0.15065299180985231</v>
      </c>
      <c r="AD97" s="30">
        <f t="shared" ref="AD97" si="12">AVERAGE(AA50:AA97)</f>
        <v>0.15597031405339462</v>
      </c>
    </row>
    <row r="98" spans="25:30" x14ac:dyDescent="0.35">
      <c r="Y98" s="27">
        <v>45108</v>
      </c>
      <c r="Z98" s="27" t="str">
        <f t="shared" si="9"/>
        <v>07.2023</v>
      </c>
      <c r="AA98" s="28">
        <v>6.7297424471876949E-2</v>
      </c>
      <c r="AB98" s="30">
        <f>AVERAGE(AA87:AA98)</f>
        <v>7.3020671490334574E-2</v>
      </c>
      <c r="AC98" s="30">
        <f>AVERAGE(AA75:AA98)</f>
        <v>0.14274660958356139</v>
      </c>
      <c r="AD98" s="30">
        <f>AVERAGE(AA51:AA98)</f>
        <v>0.15105707050010878</v>
      </c>
    </row>
    <row r="99" spans="25:30" x14ac:dyDescent="0.35">
      <c r="Y99" s="27">
        <v>45139</v>
      </c>
      <c r="Z99" s="27" t="str">
        <f t="shared" ref="Z99:Z101" si="13">TEXT(Y99,"MM.JJJJ")</f>
        <v>08.2023</v>
      </c>
      <c r="AA99" s="28">
        <v>6.2636601968984559E-2</v>
      </c>
      <c r="AB99" s="30">
        <f t="shared" ref="AB99:AB100" si="14">AVERAGE(AA88:AA99)</f>
        <v>6.9580684971741094E-2</v>
      </c>
      <c r="AC99" s="30">
        <f t="shared" ref="AC99:AC100" si="15">AVERAGE(AA76:AA99)</f>
        <v>0.13104135837658676</v>
      </c>
      <c r="AD99" s="30">
        <f t="shared" ref="AD99:AD100" si="16">AVERAGE(AA52:AA99)</f>
        <v>0.14696703048558221</v>
      </c>
    </row>
    <row r="100" spans="25:30" x14ac:dyDescent="0.35">
      <c r="Y100" s="27">
        <v>45170</v>
      </c>
      <c r="Z100" s="27" t="str">
        <f t="shared" si="13"/>
        <v>09.2023</v>
      </c>
      <c r="AA100" s="28">
        <v>5.9128520365427026E-2</v>
      </c>
      <c r="AB100" s="30">
        <f t="shared" si="14"/>
        <v>6.7663694259211954E-2</v>
      </c>
      <c r="AC100" s="30">
        <f t="shared" si="15"/>
        <v>0.12178874535323575</v>
      </c>
      <c r="AD100" s="30">
        <f t="shared" si="16"/>
        <v>0.14375953971309438</v>
      </c>
    </row>
    <row r="101" spans="25:30" x14ac:dyDescent="0.35">
      <c r="Y101" s="33">
        <v>45200</v>
      </c>
      <c r="Z101" s="27" t="str">
        <f t="shared" si="13"/>
        <v>10.2023</v>
      </c>
      <c r="AA101" s="28">
        <v>6.3425947501462132E-2</v>
      </c>
      <c r="AB101" s="30">
        <f>AVERAGE(AA90:AA101)</f>
        <v>6.6431449098179371E-2</v>
      </c>
      <c r="AC101" s="30">
        <f>AVERAGE(AA78:AA101)</f>
        <v>0.1105298100392811</v>
      </c>
      <c r="AD101" s="30">
        <f>AVERAGE(AA54:AA101)</f>
        <v>0.14197813471745649</v>
      </c>
    </row>
    <row r="102" spans="25:30" x14ac:dyDescent="0.35">
      <c r="Y102" s="4">
        <v>45231</v>
      </c>
      <c r="Z102" s="33" t="str">
        <f>TEXT(Y102,"MM.JJJJ")</f>
        <v>11.2023</v>
      </c>
      <c r="AA102" s="35">
        <v>7.7200000000000005E-2</v>
      </c>
      <c r="AB102" s="30">
        <f>AVERAGE(AA91:AA102)</f>
        <v>6.7943845894483698E-2</v>
      </c>
      <c r="AC102" s="30">
        <f>AVERAGE(AA79:AA102)</f>
        <v>0.10077364056815315</v>
      </c>
      <c r="AD102" s="30">
        <f>AVERAGE(AA55:AA102)</f>
        <v>0.14052922777780963</v>
      </c>
    </row>
    <row r="103" spans="25:30" x14ac:dyDescent="0.35">
      <c r="Y103" s="33">
        <v>45261</v>
      </c>
      <c r="Z103" s="27" t="str">
        <f t="shared" ref="Z103:Z104" si="17">TEXT(Y103,"MM.JJJJ")</f>
        <v>12.2023</v>
      </c>
      <c r="AA103" s="59">
        <v>9.3280402598614934E-2</v>
      </c>
      <c r="AB103" s="30">
        <f>AVERAGE(AA92:AA103)</f>
        <v>7.0894511336827171E-2</v>
      </c>
      <c r="AC103" s="30">
        <f>AVERAGE(AA80:AA103)</f>
        <v>9.4478862085080551E-2</v>
      </c>
      <c r="AD103" s="30">
        <f>AVERAGE(AA56:AA103)</f>
        <v>0.1397118922576947</v>
      </c>
    </row>
    <row r="104" spans="25:30" x14ac:dyDescent="0.35">
      <c r="Y104" s="4">
        <v>45292</v>
      </c>
      <c r="Z104" s="33" t="str">
        <f>TEXT(Y104,"MM.JJJJ")</f>
        <v>01.2024</v>
      </c>
      <c r="AA104" s="59">
        <v>7.7417380557464319E-2</v>
      </c>
      <c r="AB104" s="30">
        <f>AVERAGE(AA93:AA104)</f>
        <v>7.1583730884035773E-2</v>
      </c>
      <c r="AC104" s="30">
        <f>AVERAGE(AA81:AA104)</f>
        <v>8.9646538140827736E-2</v>
      </c>
      <c r="AD104" s="30">
        <f>AVERAGE(AA57:AA104)</f>
        <v>0.13841056379502106</v>
      </c>
    </row>
  </sheetData>
  <pageMargins left="0.7" right="0.7" top="0.78740157499999996" bottom="0.78740157499999996"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7146-C2FE-47B2-B93F-F7F335979A6E}">
  <dimension ref="B7:D29"/>
  <sheetViews>
    <sheetView workbookViewId="0">
      <selection activeCell="C41" sqref="C41"/>
    </sheetView>
  </sheetViews>
  <sheetFormatPr baseColWidth="10" defaultRowHeight="14.5" x14ac:dyDescent="0.35"/>
  <cols>
    <col min="1" max="1" width="3.81640625" customWidth="1"/>
    <col min="2" max="2" width="68.7265625" bestFit="1" customWidth="1"/>
    <col min="3" max="3" width="68.26953125" customWidth="1"/>
    <col min="4" max="4" width="39.54296875" bestFit="1" customWidth="1"/>
  </cols>
  <sheetData>
    <row r="7" spans="2:4" ht="29.15" customHeight="1" x14ac:dyDescent="0.35">
      <c r="B7" s="14" t="s">
        <v>28</v>
      </c>
      <c r="C7" s="14" t="s">
        <v>41</v>
      </c>
      <c r="D7" s="14" t="s">
        <v>42</v>
      </c>
    </row>
    <row r="8" spans="2:4" x14ac:dyDescent="0.35">
      <c r="B8" s="20" t="s">
        <v>0</v>
      </c>
      <c r="C8" s="18" t="s">
        <v>26</v>
      </c>
      <c r="D8" s="15"/>
    </row>
    <row r="9" spans="2:4" x14ac:dyDescent="0.35">
      <c r="B9" s="21" t="s">
        <v>14</v>
      </c>
      <c r="C9" s="17" t="s">
        <v>27</v>
      </c>
      <c r="D9" s="16"/>
    </row>
    <row r="10" spans="2:4" x14ac:dyDescent="0.35">
      <c r="B10" s="21" t="s">
        <v>1</v>
      </c>
      <c r="C10" s="17" t="s">
        <v>26</v>
      </c>
      <c r="D10" s="16"/>
    </row>
    <row r="11" spans="2:4" x14ac:dyDescent="0.35">
      <c r="B11" s="21" t="s">
        <v>25</v>
      </c>
      <c r="C11" s="17" t="s">
        <v>29</v>
      </c>
      <c r="D11" s="16" t="s">
        <v>30</v>
      </c>
    </row>
    <row r="12" spans="2:4" x14ac:dyDescent="0.35">
      <c r="B12" s="21"/>
      <c r="C12" s="17" t="s">
        <v>31</v>
      </c>
      <c r="D12" s="16" t="s">
        <v>32</v>
      </c>
    </row>
    <row r="13" spans="2:4" x14ac:dyDescent="0.35">
      <c r="B13" s="21" t="s">
        <v>2</v>
      </c>
      <c r="C13" s="17" t="s">
        <v>33</v>
      </c>
      <c r="D13" s="16"/>
    </row>
    <row r="14" spans="2:4" x14ac:dyDescent="0.35">
      <c r="B14" s="21" t="s">
        <v>3</v>
      </c>
      <c r="C14" s="17" t="s">
        <v>33</v>
      </c>
      <c r="D14" s="16"/>
    </row>
    <row r="15" spans="2:4" x14ac:dyDescent="0.35">
      <c r="B15" s="21" t="s">
        <v>21</v>
      </c>
      <c r="C15" s="17" t="s">
        <v>34</v>
      </c>
      <c r="D15" s="16"/>
    </row>
    <row r="16" spans="2:4" x14ac:dyDescent="0.35">
      <c r="B16" s="21" t="s">
        <v>10</v>
      </c>
      <c r="C16" s="19"/>
      <c r="D16" s="16"/>
    </row>
    <row r="17" spans="2:4" x14ac:dyDescent="0.35">
      <c r="B17" s="21" t="s">
        <v>38</v>
      </c>
      <c r="C17" s="17" t="s">
        <v>37</v>
      </c>
      <c r="D17" s="16" t="s">
        <v>36</v>
      </c>
    </row>
    <row r="18" spans="2:4" x14ac:dyDescent="0.35">
      <c r="B18" s="21"/>
      <c r="C18" s="17" t="s">
        <v>35</v>
      </c>
      <c r="D18" s="16" t="s">
        <v>36</v>
      </c>
    </row>
    <row r="19" spans="2:4" x14ac:dyDescent="0.35">
      <c r="B19" s="21" t="s">
        <v>12</v>
      </c>
      <c r="C19" s="17" t="s">
        <v>39</v>
      </c>
      <c r="D19" s="16" t="s">
        <v>40</v>
      </c>
    </row>
    <row r="20" spans="2:4" x14ac:dyDescent="0.35">
      <c r="B20" s="21" t="s">
        <v>43</v>
      </c>
      <c r="C20" s="17" t="s">
        <v>47</v>
      </c>
      <c r="D20" s="16"/>
    </row>
    <row r="21" spans="2:4" x14ac:dyDescent="0.35">
      <c r="B21" s="21" t="s">
        <v>44</v>
      </c>
      <c r="C21" s="17" t="s">
        <v>47</v>
      </c>
      <c r="D21" s="16"/>
    </row>
    <row r="22" spans="2:4" x14ac:dyDescent="0.35">
      <c r="B22" s="21" t="s">
        <v>45</v>
      </c>
      <c r="C22" s="17" t="s">
        <v>48</v>
      </c>
      <c r="D22" s="16"/>
    </row>
    <row r="23" spans="2:4" ht="43.5" x14ac:dyDescent="0.35">
      <c r="B23" s="21" t="s">
        <v>46</v>
      </c>
      <c r="C23" s="17" t="s">
        <v>59</v>
      </c>
      <c r="D23" s="16"/>
    </row>
    <row r="24" spans="2:4" ht="29" x14ac:dyDescent="0.35">
      <c r="B24" s="21"/>
      <c r="C24" s="17" t="s">
        <v>49</v>
      </c>
      <c r="D24" s="16"/>
    </row>
    <row r="25" spans="2:4" x14ac:dyDescent="0.35">
      <c r="B25" s="22" t="s">
        <v>50</v>
      </c>
      <c r="C25" s="17" t="s">
        <v>51</v>
      </c>
      <c r="D25" s="16"/>
    </row>
    <row r="26" spans="2:4" x14ac:dyDescent="0.35">
      <c r="B26" s="22" t="s">
        <v>52</v>
      </c>
      <c r="C26" s="17" t="s">
        <v>53</v>
      </c>
      <c r="D26" s="16"/>
    </row>
    <row r="27" spans="2:4" x14ac:dyDescent="0.35">
      <c r="B27" s="22" t="s">
        <v>54</v>
      </c>
      <c r="C27" s="17" t="s">
        <v>55</v>
      </c>
      <c r="D27" s="16" t="s">
        <v>56</v>
      </c>
    </row>
    <row r="28" spans="2:4" x14ac:dyDescent="0.35">
      <c r="B28" s="22" t="s">
        <v>57</v>
      </c>
      <c r="C28" s="17" t="s">
        <v>58</v>
      </c>
      <c r="D28" s="16"/>
    </row>
    <row r="29" spans="2:4" x14ac:dyDescent="0.35">
      <c r="C29" s="13"/>
    </row>
  </sheetData>
  <dataValidations count="1">
    <dataValidation allowBlank="1" showInputMessage="1" showErrorMessage="1" promptTitle="Bitcoin Mining Profitability" prompt="Die Bitcoin Mining Profitability ist das Ergebnis resultierend aus dem Bitcoin Kurs und der Bitcoin Mining Difficulty. Verdoppelt sich der Bitcoin Preis bei gleibleibender Mining Difficulty, verdoppelt sich auch die Mining Profitability und umgekehrt." sqref="B11" xr:uid="{B42C937E-CDF6-4827-9C00-4CEA3A8CFA03}"/>
  </dataValidations>
  <hyperlinks>
    <hyperlink ref="C8" r:id="rId1" xr:uid="{56F364A1-9502-47D4-B9C2-671D7A318CCB}"/>
    <hyperlink ref="C9" r:id="rId2" xr:uid="{EA0DAEAD-AE92-41F9-849D-0970CAC39FE7}"/>
    <hyperlink ref="C10" r:id="rId3" xr:uid="{C23CCEA1-968F-45DE-AD1D-48FB67CFE776}"/>
    <hyperlink ref="C11" r:id="rId4" xr:uid="{580B2250-3473-48F2-B977-48922F7147C4}"/>
    <hyperlink ref="C12" r:id="rId5" location="3y" xr:uid="{E6A0C407-3BEC-4794-A342-C448E4D331AD}"/>
    <hyperlink ref="C14" r:id="rId6" xr:uid="{68AA9624-48BC-4449-8F04-C8FBB0058B15}"/>
    <hyperlink ref="C13" r:id="rId7" xr:uid="{63A79830-121C-4059-AF7B-7DBFA455755E}"/>
    <hyperlink ref="C15" r:id="rId8" xr:uid="{F17EC149-E403-435B-A727-58A7E6E0CEB4}"/>
    <hyperlink ref="C18" r:id="rId9" xr:uid="{F6962CAC-3360-4865-B990-817B98E61AC6}"/>
    <hyperlink ref="C17" r:id="rId10" xr:uid="{38C7C72F-A744-467A-894D-C76E90AC7EF1}"/>
    <hyperlink ref="C19" r:id="rId11" xr:uid="{0A6DC88A-70FA-446C-99B6-AC82C3317E36}"/>
    <hyperlink ref="C20" r:id="rId12" xr:uid="{97B16AFD-6B5D-4237-A924-783F05E0B6BE}"/>
    <hyperlink ref="C21" r:id="rId13" xr:uid="{8AD39D90-535E-4B82-8C34-9A5729556D85}"/>
    <hyperlink ref="C23" r:id="rId14" xr:uid="{CFEE690C-9B7E-47C9-A5B3-C52D262AE97E}"/>
    <hyperlink ref="C22" r:id="rId15" xr:uid="{A70516F9-21E2-45B7-8ED1-80D3A34E06E2}"/>
    <hyperlink ref="C24" r:id="rId16" xr:uid="{CBAB4C91-40FD-4968-AC6C-131C74B18582}"/>
    <hyperlink ref="C25" r:id="rId17" location="alltime" xr:uid="{748EFEBA-A01B-402C-95ED-0643C98EFECC}"/>
    <hyperlink ref="C26" r:id="rId18" location="alltime" xr:uid="{5C18C49F-D68F-496A-9C88-89B8E41076F8}"/>
    <hyperlink ref="C27" r:id="rId19" location="log&amp;alltime" xr:uid="{1533BFB4-4FF5-406E-BFE0-3AD7D475108C}"/>
    <hyperlink ref="C28" r:id="rId20" xr:uid="{216CCC5D-0397-42AA-A3E0-BFFCE51ABF00}"/>
  </hyperlinks>
  <pageMargins left="0.7" right="0.7" top="0.78740157499999996" bottom="0.78740157499999996" header="0.3" footer="0.3"/>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072E-5D2E-4CA8-BEAA-F4D7FF8C66E4}">
  <dimension ref="B7:B10"/>
  <sheetViews>
    <sheetView workbookViewId="0">
      <selection activeCell="B8" sqref="B8"/>
    </sheetView>
  </sheetViews>
  <sheetFormatPr baseColWidth="10" defaultRowHeight="14.5" x14ac:dyDescent="0.35"/>
  <cols>
    <col min="1" max="1" width="3.1796875" customWidth="1"/>
    <col min="2" max="2" width="163.81640625" bestFit="1" customWidth="1"/>
  </cols>
  <sheetData>
    <row r="7" spans="2:2" ht="21" x14ac:dyDescent="0.5">
      <c r="B7" s="31" t="s">
        <v>70</v>
      </c>
    </row>
    <row r="8" spans="2:2" x14ac:dyDescent="0.35">
      <c r="B8" t="s">
        <v>68</v>
      </c>
    </row>
    <row r="9" spans="2:2" x14ac:dyDescent="0.35">
      <c r="B9" t="s">
        <v>69</v>
      </c>
    </row>
    <row r="10" spans="2:2" x14ac:dyDescent="0.35">
      <c r="B10" t="s">
        <v>71</v>
      </c>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94FCB-7F8A-4E25-9D01-90A0C9758366}">
  <dimension ref="B1:D21"/>
  <sheetViews>
    <sheetView workbookViewId="0">
      <selection activeCell="C24" sqref="C24"/>
    </sheetView>
  </sheetViews>
  <sheetFormatPr baseColWidth="10" defaultRowHeight="14.5" x14ac:dyDescent="0.35"/>
  <cols>
    <col min="1" max="1" width="3.453125" customWidth="1"/>
    <col min="2" max="2" width="42.1796875" bestFit="1" customWidth="1"/>
    <col min="3" max="3" width="55.453125" bestFit="1" customWidth="1"/>
    <col min="4" max="4" width="10.453125" customWidth="1"/>
  </cols>
  <sheetData>
    <row r="1" spans="2:4" ht="15" thickBot="1" x14ac:dyDescent="0.4"/>
    <row r="2" spans="2:4" ht="15" thickBot="1" x14ac:dyDescent="0.4">
      <c r="B2" s="56" t="s">
        <v>99</v>
      </c>
      <c r="C2" s="57"/>
      <c r="D2" s="58"/>
    </row>
    <row r="3" spans="2:4" ht="43.5" x14ac:dyDescent="0.35">
      <c r="B3" s="46" t="s">
        <v>76</v>
      </c>
      <c r="C3" s="47" t="s">
        <v>77</v>
      </c>
      <c r="D3" s="48" t="s">
        <v>84</v>
      </c>
    </row>
    <row r="4" spans="2:4" x14ac:dyDescent="0.35">
      <c r="B4" s="43" t="s">
        <v>78</v>
      </c>
      <c r="C4" s="44" t="s">
        <v>80</v>
      </c>
      <c r="D4" s="45">
        <v>75</v>
      </c>
    </row>
    <row r="5" spans="2:4" x14ac:dyDescent="0.35">
      <c r="B5" s="36" t="s">
        <v>79</v>
      </c>
      <c r="C5" s="37" t="s">
        <v>81</v>
      </c>
      <c r="D5" s="38">
        <v>22.6</v>
      </c>
    </row>
    <row r="6" spans="2:4" x14ac:dyDescent="0.35">
      <c r="B6" s="36" t="s">
        <v>82</v>
      </c>
      <c r="C6" s="37" t="s">
        <v>90</v>
      </c>
      <c r="D6" s="38">
        <v>26</v>
      </c>
    </row>
    <row r="7" spans="2:4" x14ac:dyDescent="0.35">
      <c r="B7" s="36" t="s">
        <v>83</v>
      </c>
      <c r="C7" s="37" t="s">
        <v>89</v>
      </c>
      <c r="D7" s="38">
        <v>75</v>
      </c>
    </row>
    <row r="8" spans="2:4" x14ac:dyDescent="0.35">
      <c r="B8" s="36" t="s">
        <v>86</v>
      </c>
      <c r="C8" s="37" t="s">
        <v>91</v>
      </c>
      <c r="D8" s="38">
        <v>22.6</v>
      </c>
    </row>
    <row r="9" spans="2:4" x14ac:dyDescent="0.35">
      <c r="B9" s="36" t="s">
        <v>93</v>
      </c>
      <c r="C9" s="37" t="s">
        <v>95</v>
      </c>
      <c r="D9" s="38">
        <v>21.5</v>
      </c>
    </row>
    <row r="10" spans="2:4" x14ac:dyDescent="0.35">
      <c r="B10" s="36" t="s">
        <v>85</v>
      </c>
      <c r="C10" s="37" t="s">
        <v>88</v>
      </c>
      <c r="D10" s="38">
        <v>75</v>
      </c>
    </row>
    <row r="11" spans="2:4" x14ac:dyDescent="0.35">
      <c r="B11" s="36" t="s">
        <v>87</v>
      </c>
      <c r="C11" s="37" t="s">
        <v>98</v>
      </c>
      <c r="D11" s="38">
        <v>75</v>
      </c>
    </row>
    <row r="12" spans="2:4" x14ac:dyDescent="0.35">
      <c r="B12" s="36" t="s">
        <v>92</v>
      </c>
      <c r="C12" s="37" t="s">
        <v>94</v>
      </c>
      <c r="D12" s="38">
        <v>23</v>
      </c>
    </row>
    <row r="13" spans="2:4" x14ac:dyDescent="0.35">
      <c r="B13" s="36" t="s">
        <v>96</v>
      </c>
      <c r="C13" s="37" t="s">
        <v>97</v>
      </c>
      <c r="D13" s="38">
        <v>29.5</v>
      </c>
    </row>
    <row r="14" spans="2:4" x14ac:dyDescent="0.35">
      <c r="B14" s="39" t="s">
        <v>101</v>
      </c>
      <c r="C14" s="40" t="s">
        <v>97</v>
      </c>
      <c r="D14" s="41">
        <v>22.6</v>
      </c>
    </row>
    <row r="15" spans="2:4" ht="15" thickBot="1" x14ac:dyDescent="0.4"/>
    <row r="16" spans="2:4" ht="15" thickBot="1" x14ac:dyDescent="0.4">
      <c r="B16" s="56" t="s">
        <v>100</v>
      </c>
      <c r="C16" s="57"/>
      <c r="D16" s="58"/>
    </row>
    <row r="17" spans="2:4" ht="43.5" x14ac:dyDescent="0.35">
      <c r="B17" s="47" t="s">
        <v>76</v>
      </c>
      <c r="C17" s="47" t="s">
        <v>77</v>
      </c>
      <c r="D17" s="48" t="s">
        <v>84</v>
      </c>
    </row>
    <row r="18" spans="2:4" x14ac:dyDescent="0.35">
      <c r="B18" s="26" t="s">
        <v>78</v>
      </c>
      <c r="C18" s="49" t="s">
        <v>80</v>
      </c>
      <c r="D18" s="50">
        <v>75</v>
      </c>
    </row>
    <row r="19" spans="2:4" x14ac:dyDescent="0.35">
      <c r="B19" s="29" t="s">
        <v>79</v>
      </c>
      <c r="C19" s="37" t="s">
        <v>81</v>
      </c>
      <c r="D19" s="51">
        <v>22.6</v>
      </c>
    </row>
    <row r="20" spans="2:4" x14ac:dyDescent="0.35">
      <c r="B20" s="42" t="s">
        <v>82</v>
      </c>
      <c r="C20" s="52" t="s">
        <v>90</v>
      </c>
      <c r="D20" s="53">
        <v>26</v>
      </c>
    </row>
    <row r="21" spans="2:4" x14ac:dyDescent="0.35">
      <c r="B21" s="60" t="s">
        <v>104</v>
      </c>
      <c r="C21" s="40" t="s">
        <v>105</v>
      </c>
      <c r="D21" s="61">
        <v>20</v>
      </c>
    </row>
  </sheetData>
  <mergeCells count="2">
    <mergeCell ref="B2:D2"/>
    <mergeCell ref="B16:D16"/>
  </mergeCells>
  <hyperlinks>
    <hyperlink ref="C18" r:id="rId1" xr:uid="{76246DE4-7619-426C-93AF-475BABFEABA5}"/>
    <hyperlink ref="C19" r:id="rId2" xr:uid="{A00F0409-D4FE-4EF2-823C-CB361D0C8A05}"/>
    <hyperlink ref="C20" r:id="rId3" xr:uid="{04FEBCAD-2E9B-47F7-91A2-0C7C0029846D}"/>
    <hyperlink ref="C4" r:id="rId4" xr:uid="{EE64E26A-9F7C-4DA6-BF93-2891DBAA3E27}"/>
    <hyperlink ref="C5" r:id="rId5" xr:uid="{5DCFF106-5DB8-4925-A9C2-4673F3E10F1D}"/>
    <hyperlink ref="C10" r:id="rId6" xr:uid="{453038B8-14FF-44E1-985F-0072257AF06A}"/>
    <hyperlink ref="C7" r:id="rId7" xr:uid="{386C6591-0985-441D-9028-810CA6D15857}"/>
    <hyperlink ref="C6" r:id="rId8" xr:uid="{D0118D96-A1C0-4B56-A939-805503AB41CC}"/>
    <hyperlink ref="C8" r:id="rId9" xr:uid="{EBAE59B6-838A-497D-A536-E0ABF554ECC8}"/>
    <hyperlink ref="C12" r:id="rId10" xr:uid="{938E41C6-22E7-45AE-AE43-469A8832D1B3}"/>
    <hyperlink ref="C9" r:id="rId11" xr:uid="{CC5B27AA-515E-4864-8B98-0E1B36B3BBE3}"/>
    <hyperlink ref="C13" r:id="rId12" xr:uid="{F49B596F-822F-404D-8D94-D25E3465E1D9}"/>
    <hyperlink ref="C14" r:id="rId13" xr:uid="{BA34A240-630A-4FCF-9B2E-1825B511A316}"/>
    <hyperlink ref="C11" r:id="rId14" xr:uid="{36053148-121A-46F7-BDB9-B9765DF36D6F}"/>
    <hyperlink ref="C21" r:id="rId15" xr:uid="{83709DC0-9D26-4057-9378-89F15095528D}"/>
  </hyperlinks>
  <pageMargins left="0.7" right="0.7" top="0.78740157499999996" bottom="0.78740157499999996" header="0.3" footer="0.3"/>
  <tableParts count="2">
    <tablePart r:id="rId16"/>
    <tablePart r:id="rId1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9A3B-44D4-4FEA-95E7-BF26FD5BC116}">
  <dimension ref="B7:B9"/>
  <sheetViews>
    <sheetView workbookViewId="0">
      <selection activeCell="B28" sqref="B28"/>
    </sheetView>
  </sheetViews>
  <sheetFormatPr baseColWidth="10" defaultRowHeight="14.5" x14ac:dyDescent="0.35"/>
  <cols>
    <col min="1" max="1" width="3.54296875" customWidth="1"/>
    <col min="2" max="2" width="107.1796875" bestFit="1" customWidth="1"/>
  </cols>
  <sheetData>
    <row r="7" spans="2:2" ht="21" x14ac:dyDescent="0.5">
      <c r="B7" s="31" t="s">
        <v>72</v>
      </c>
    </row>
    <row r="8" spans="2:2" x14ac:dyDescent="0.35">
      <c r="B8" t="s">
        <v>74</v>
      </c>
    </row>
    <row r="9" spans="2:2" x14ac:dyDescent="0.35">
      <c r="B9" s="13" t="s">
        <v>73</v>
      </c>
    </row>
  </sheetData>
  <hyperlinks>
    <hyperlink ref="B9" r:id="rId1" xr:uid="{B8814D10-269E-4951-8733-E801A244FC5B}"/>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Rechner simpel</vt:lpstr>
      <vt:lpstr>Rechner fortgeschritten</vt:lpstr>
      <vt:lpstr>Bitcoin Mining Profitability</vt:lpstr>
      <vt:lpstr>Quellen &amp; Linksammlung</vt:lpstr>
      <vt:lpstr>Disclaimer</vt:lpstr>
      <vt:lpstr>21ENERGY Produkte</vt:lpstr>
      <vt:lpstr>Feedback &amp; Kontakt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Maximilian</dc:creator>
  <cp:lastModifiedBy>Maximilian Obwexer</cp:lastModifiedBy>
  <cp:lastPrinted>2023-12-15T11:24:32Z</cp:lastPrinted>
  <dcterms:created xsi:type="dcterms:W3CDTF">2022-11-08T10:50:08Z</dcterms:created>
  <dcterms:modified xsi:type="dcterms:W3CDTF">2024-02-02T13:49:28Z</dcterms:modified>
</cp:coreProperties>
</file>